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20" windowHeight="14370"/>
  </bookViews>
  <sheets>
    <sheet name="1111" sheetId="1" r:id="rId1"/>
  </sheets>
  <calcPr calcId="145621"/>
</workbook>
</file>

<file path=xl/calcChain.xml><?xml version="1.0" encoding="utf-8"?>
<calcChain xmlns="http://schemas.openxmlformats.org/spreadsheetml/2006/main">
  <c r="A332" i="1" l="1"/>
  <c r="B332" i="1"/>
  <c r="C332" i="1"/>
  <c r="D332" i="1"/>
  <c r="E332" i="1"/>
  <c r="A333" i="1"/>
  <c r="B333" i="1"/>
  <c r="C333" i="1"/>
  <c r="D333" i="1"/>
  <c r="E333" i="1"/>
  <c r="A334" i="1"/>
  <c r="B334" i="1"/>
  <c r="C334" i="1"/>
  <c r="D334" i="1"/>
  <c r="E334" i="1"/>
  <c r="A322" i="1"/>
  <c r="B322" i="1"/>
  <c r="C322" i="1"/>
  <c r="D322" i="1"/>
  <c r="E322" i="1"/>
  <c r="A323" i="1"/>
  <c r="B323" i="1"/>
  <c r="C323" i="1"/>
  <c r="D323" i="1"/>
  <c r="E323" i="1"/>
  <c r="A324" i="1"/>
  <c r="B324" i="1"/>
  <c r="C324" i="1"/>
  <c r="D324" i="1"/>
  <c r="E324" i="1"/>
  <c r="A325" i="1"/>
  <c r="B325" i="1"/>
  <c r="C325" i="1"/>
  <c r="D325" i="1"/>
  <c r="E325" i="1"/>
  <c r="A326" i="1"/>
  <c r="B326" i="1"/>
  <c r="C326" i="1"/>
  <c r="D326" i="1"/>
  <c r="E326" i="1"/>
  <c r="A327" i="1"/>
  <c r="B327" i="1"/>
  <c r="C327" i="1"/>
  <c r="D327" i="1"/>
  <c r="E327" i="1"/>
  <c r="A328" i="1"/>
  <c r="B328" i="1"/>
  <c r="C328" i="1"/>
  <c r="D328" i="1"/>
  <c r="E328" i="1"/>
  <c r="A329" i="1"/>
  <c r="B329" i="1"/>
  <c r="C329" i="1"/>
  <c r="D329" i="1"/>
  <c r="E329" i="1"/>
  <c r="A330" i="1"/>
  <c r="B330" i="1"/>
  <c r="C330" i="1"/>
  <c r="D330" i="1"/>
  <c r="E330" i="1"/>
  <c r="A331" i="1"/>
  <c r="B331" i="1"/>
  <c r="C331" i="1"/>
  <c r="D331" i="1"/>
  <c r="E331" i="1"/>
  <c r="A312" i="1"/>
  <c r="B312" i="1"/>
  <c r="C312" i="1"/>
  <c r="D312" i="1"/>
  <c r="E312" i="1"/>
  <c r="A313" i="1"/>
  <c r="B313" i="1"/>
  <c r="C313" i="1"/>
  <c r="D313" i="1"/>
  <c r="E313" i="1"/>
  <c r="A314" i="1"/>
  <c r="B314" i="1"/>
  <c r="C314" i="1"/>
  <c r="D314" i="1"/>
  <c r="E314" i="1"/>
  <c r="A315" i="1"/>
  <c r="B315" i="1"/>
  <c r="C315" i="1"/>
  <c r="D315" i="1"/>
  <c r="E315" i="1"/>
  <c r="A316" i="1"/>
  <c r="B316" i="1"/>
  <c r="C316" i="1"/>
  <c r="D316" i="1"/>
  <c r="E316" i="1"/>
  <c r="A317" i="1"/>
  <c r="B317" i="1"/>
  <c r="C317" i="1"/>
  <c r="D317" i="1"/>
  <c r="E317" i="1"/>
  <c r="A318" i="1"/>
  <c r="B318" i="1"/>
  <c r="C318" i="1"/>
  <c r="D318" i="1"/>
  <c r="E318" i="1"/>
  <c r="A319" i="1"/>
  <c r="B319" i="1"/>
  <c r="C319" i="1"/>
  <c r="D319" i="1"/>
  <c r="E319" i="1"/>
  <c r="A320" i="1"/>
  <c r="B320" i="1"/>
  <c r="C320" i="1"/>
  <c r="D320" i="1"/>
  <c r="E320" i="1"/>
  <c r="A321" i="1"/>
  <c r="B321" i="1"/>
  <c r="C321" i="1"/>
  <c r="D321" i="1"/>
  <c r="E321" i="1"/>
  <c r="A302" i="1"/>
  <c r="B302" i="1"/>
  <c r="C302" i="1"/>
  <c r="D302" i="1"/>
  <c r="E302" i="1"/>
  <c r="A303" i="1"/>
  <c r="B303" i="1"/>
  <c r="C303" i="1"/>
  <c r="D303" i="1"/>
  <c r="E303" i="1"/>
  <c r="A304" i="1"/>
  <c r="B304" i="1"/>
  <c r="C304" i="1"/>
  <c r="D304" i="1"/>
  <c r="E304" i="1"/>
  <c r="A305" i="1"/>
  <c r="B305" i="1"/>
  <c r="C305" i="1"/>
  <c r="D305" i="1"/>
  <c r="E305" i="1"/>
  <c r="A306" i="1"/>
  <c r="B306" i="1"/>
  <c r="C306" i="1"/>
  <c r="D306" i="1"/>
  <c r="E306" i="1"/>
  <c r="A307" i="1"/>
  <c r="B307" i="1"/>
  <c r="C307" i="1"/>
  <c r="D307" i="1"/>
  <c r="E307" i="1"/>
  <c r="A308" i="1"/>
  <c r="B308" i="1"/>
  <c r="C308" i="1"/>
  <c r="D308" i="1"/>
  <c r="E308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292" i="1"/>
  <c r="B292" i="1"/>
  <c r="C292" i="1"/>
  <c r="D292" i="1"/>
  <c r="E292" i="1"/>
  <c r="A293" i="1"/>
  <c r="B293" i="1"/>
  <c r="C293" i="1"/>
  <c r="D293" i="1"/>
  <c r="E293" i="1"/>
  <c r="A294" i="1"/>
  <c r="B294" i="1"/>
  <c r="C294" i="1"/>
  <c r="D294" i="1"/>
  <c r="E294" i="1"/>
  <c r="A295" i="1"/>
  <c r="B295" i="1"/>
  <c r="C295" i="1"/>
  <c r="D295" i="1"/>
  <c r="E295" i="1"/>
  <c r="A296" i="1"/>
  <c r="B296" i="1"/>
  <c r="C296" i="1"/>
  <c r="D296" i="1"/>
  <c r="E296" i="1"/>
  <c r="A297" i="1"/>
  <c r="B297" i="1"/>
  <c r="C297" i="1"/>
  <c r="D297" i="1"/>
  <c r="E297" i="1"/>
  <c r="A298" i="1"/>
  <c r="B298" i="1"/>
  <c r="C298" i="1"/>
  <c r="D298" i="1"/>
  <c r="E298" i="1"/>
  <c r="A299" i="1"/>
  <c r="B299" i="1"/>
  <c r="C299" i="1"/>
  <c r="D299" i="1"/>
  <c r="E299" i="1"/>
  <c r="A300" i="1"/>
  <c r="B300" i="1"/>
  <c r="C300" i="1"/>
  <c r="D300" i="1"/>
  <c r="E300" i="1"/>
  <c r="A301" i="1"/>
  <c r="B301" i="1"/>
  <c r="C301" i="1"/>
  <c r="D301" i="1"/>
  <c r="E301" i="1"/>
  <c r="A282" i="1"/>
  <c r="B282" i="1"/>
  <c r="C282" i="1"/>
  <c r="D282" i="1"/>
  <c r="E282" i="1"/>
  <c r="A283" i="1"/>
  <c r="B283" i="1"/>
  <c r="C283" i="1"/>
  <c r="D283" i="1"/>
  <c r="E283" i="1"/>
  <c r="A284" i="1"/>
  <c r="B284" i="1"/>
  <c r="C284" i="1"/>
  <c r="D284" i="1"/>
  <c r="E284" i="1"/>
  <c r="A285" i="1"/>
  <c r="B285" i="1"/>
  <c r="C285" i="1"/>
  <c r="D285" i="1"/>
  <c r="E285" i="1"/>
  <c r="A286" i="1"/>
  <c r="B286" i="1"/>
  <c r="C286" i="1"/>
  <c r="D286" i="1"/>
  <c r="E286" i="1"/>
  <c r="A287" i="1"/>
  <c r="B287" i="1"/>
  <c r="C287" i="1"/>
  <c r="D287" i="1"/>
  <c r="E287" i="1"/>
  <c r="A288" i="1"/>
  <c r="B288" i="1"/>
  <c r="C288" i="1"/>
  <c r="D288" i="1"/>
  <c r="E288" i="1"/>
  <c r="A289" i="1"/>
  <c r="B289" i="1"/>
  <c r="C289" i="1"/>
  <c r="D289" i="1"/>
  <c r="E289" i="1"/>
  <c r="A290" i="1"/>
  <c r="B290" i="1"/>
  <c r="C290" i="1"/>
  <c r="D290" i="1"/>
  <c r="E290" i="1"/>
  <c r="A291" i="1"/>
  <c r="B291" i="1"/>
  <c r="C291" i="1"/>
  <c r="D291" i="1"/>
  <c r="E291" i="1"/>
  <c r="A272" i="1"/>
  <c r="B272" i="1"/>
  <c r="C272" i="1"/>
  <c r="D272" i="1"/>
  <c r="E272" i="1"/>
  <c r="A273" i="1"/>
  <c r="B273" i="1"/>
  <c r="C273" i="1"/>
  <c r="D273" i="1"/>
  <c r="E273" i="1"/>
  <c r="A274" i="1"/>
  <c r="B274" i="1"/>
  <c r="C274" i="1"/>
  <c r="D274" i="1"/>
  <c r="E274" i="1"/>
  <c r="A275" i="1"/>
  <c r="B275" i="1"/>
  <c r="C275" i="1"/>
  <c r="D275" i="1"/>
  <c r="E275" i="1"/>
  <c r="A276" i="1"/>
  <c r="B276" i="1"/>
  <c r="C276" i="1"/>
  <c r="D276" i="1"/>
  <c r="E276" i="1"/>
  <c r="A277" i="1"/>
  <c r="B277" i="1"/>
  <c r="C277" i="1"/>
  <c r="D277" i="1"/>
  <c r="E277" i="1"/>
  <c r="A278" i="1"/>
  <c r="B278" i="1"/>
  <c r="C278" i="1"/>
  <c r="D278" i="1"/>
  <c r="E278" i="1"/>
  <c r="A279" i="1"/>
  <c r="B279" i="1"/>
  <c r="C279" i="1"/>
  <c r="D279" i="1"/>
  <c r="E279" i="1"/>
  <c r="A280" i="1"/>
  <c r="B280" i="1"/>
  <c r="C280" i="1"/>
  <c r="D280" i="1"/>
  <c r="E280" i="1"/>
  <c r="A281" i="1"/>
  <c r="B281" i="1"/>
  <c r="C281" i="1"/>
  <c r="D281" i="1"/>
  <c r="E281" i="1"/>
  <c r="A262" i="1"/>
  <c r="B262" i="1"/>
  <c r="C262" i="1"/>
  <c r="D262" i="1"/>
  <c r="E262" i="1"/>
  <c r="A263" i="1"/>
  <c r="B263" i="1"/>
  <c r="C263" i="1"/>
  <c r="D263" i="1"/>
  <c r="E263" i="1"/>
  <c r="A264" i="1"/>
  <c r="B264" i="1"/>
  <c r="C264" i="1"/>
  <c r="D264" i="1"/>
  <c r="E264" i="1"/>
  <c r="A265" i="1"/>
  <c r="B265" i="1"/>
  <c r="C265" i="1"/>
  <c r="D265" i="1"/>
  <c r="E265" i="1"/>
  <c r="A266" i="1"/>
  <c r="B266" i="1"/>
  <c r="C266" i="1"/>
  <c r="D266" i="1"/>
  <c r="E266" i="1"/>
  <c r="A267" i="1"/>
  <c r="B267" i="1"/>
  <c r="C267" i="1"/>
  <c r="D267" i="1"/>
  <c r="E267" i="1"/>
  <c r="A268" i="1"/>
  <c r="B268" i="1"/>
  <c r="C268" i="1"/>
  <c r="D268" i="1"/>
  <c r="E268" i="1"/>
  <c r="A269" i="1"/>
  <c r="B269" i="1"/>
  <c r="C269" i="1"/>
  <c r="D269" i="1"/>
  <c r="E269" i="1"/>
  <c r="A270" i="1"/>
  <c r="B270" i="1"/>
  <c r="C270" i="1"/>
  <c r="D270" i="1"/>
  <c r="E270" i="1"/>
  <c r="A271" i="1"/>
  <c r="B271" i="1"/>
  <c r="C271" i="1"/>
  <c r="D271" i="1"/>
  <c r="E271" i="1"/>
  <c r="A252" i="1"/>
  <c r="B252" i="1"/>
  <c r="C252" i="1"/>
  <c r="D252" i="1"/>
  <c r="E252" i="1"/>
  <c r="A253" i="1"/>
  <c r="B253" i="1"/>
  <c r="C253" i="1"/>
  <c r="D253" i="1"/>
  <c r="E253" i="1"/>
  <c r="A254" i="1"/>
  <c r="B254" i="1"/>
  <c r="C254" i="1"/>
  <c r="D254" i="1"/>
  <c r="E254" i="1"/>
  <c r="A255" i="1"/>
  <c r="B255" i="1"/>
  <c r="C255" i="1"/>
  <c r="D255" i="1"/>
  <c r="E255" i="1"/>
  <c r="A256" i="1"/>
  <c r="B256" i="1"/>
  <c r="C256" i="1"/>
  <c r="D256" i="1"/>
  <c r="E256" i="1"/>
  <c r="A257" i="1"/>
  <c r="B257" i="1"/>
  <c r="C257" i="1"/>
  <c r="D257" i="1"/>
  <c r="E257" i="1"/>
  <c r="A258" i="1"/>
  <c r="B258" i="1"/>
  <c r="C258" i="1"/>
  <c r="D258" i="1"/>
  <c r="E258" i="1"/>
  <c r="A259" i="1"/>
  <c r="B259" i="1"/>
  <c r="C259" i="1"/>
  <c r="D259" i="1"/>
  <c r="E259" i="1"/>
  <c r="A260" i="1"/>
  <c r="B260" i="1"/>
  <c r="C260" i="1"/>
  <c r="D260" i="1"/>
  <c r="E260" i="1"/>
  <c r="A261" i="1"/>
  <c r="B261" i="1"/>
  <c r="C261" i="1"/>
  <c r="D261" i="1"/>
  <c r="E261" i="1"/>
  <c r="A242" i="1"/>
  <c r="B242" i="1"/>
  <c r="C242" i="1"/>
  <c r="D242" i="1"/>
  <c r="E242" i="1"/>
  <c r="A243" i="1"/>
  <c r="B243" i="1"/>
  <c r="C243" i="1"/>
  <c r="D243" i="1"/>
  <c r="E243" i="1"/>
  <c r="A244" i="1"/>
  <c r="B244" i="1"/>
  <c r="C244" i="1"/>
  <c r="D244" i="1"/>
  <c r="E244" i="1"/>
  <c r="A245" i="1"/>
  <c r="B245" i="1"/>
  <c r="C245" i="1"/>
  <c r="D245" i="1"/>
  <c r="E245" i="1"/>
  <c r="A246" i="1"/>
  <c r="B246" i="1"/>
  <c r="C246" i="1"/>
  <c r="D246" i="1"/>
  <c r="E246" i="1"/>
  <c r="A247" i="1"/>
  <c r="B247" i="1"/>
  <c r="C247" i="1"/>
  <c r="D247" i="1"/>
  <c r="E247" i="1"/>
  <c r="A248" i="1"/>
  <c r="B248" i="1"/>
  <c r="C248" i="1"/>
  <c r="D248" i="1"/>
  <c r="E248" i="1"/>
  <c r="A249" i="1"/>
  <c r="B249" i="1"/>
  <c r="C249" i="1"/>
  <c r="D249" i="1"/>
  <c r="E249" i="1"/>
  <c r="A250" i="1"/>
  <c r="B250" i="1"/>
  <c r="C250" i="1"/>
  <c r="D250" i="1"/>
  <c r="E250" i="1"/>
  <c r="A251" i="1"/>
  <c r="B251" i="1"/>
  <c r="C251" i="1"/>
  <c r="D251" i="1"/>
  <c r="E251" i="1"/>
  <c r="A232" i="1"/>
  <c r="B232" i="1"/>
  <c r="C232" i="1"/>
  <c r="D232" i="1"/>
  <c r="E232" i="1"/>
  <c r="A233" i="1"/>
  <c r="B233" i="1"/>
  <c r="C233" i="1"/>
  <c r="D233" i="1"/>
  <c r="E233" i="1"/>
  <c r="A234" i="1"/>
  <c r="B234" i="1"/>
  <c r="C234" i="1"/>
  <c r="D234" i="1"/>
  <c r="E234" i="1"/>
  <c r="A235" i="1"/>
  <c r="B235" i="1"/>
  <c r="C235" i="1"/>
  <c r="D235" i="1"/>
  <c r="E235" i="1"/>
  <c r="A236" i="1"/>
  <c r="B236" i="1"/>
  <c r="C236" i="1"/>
  <c r="D236" i="1"/>
  <c r="E236" i="1"/>
  <c r="A237" i="1"/>
  <c r="B237" i="1"/>
  <c r="C237" i="1"/>
  <c r="D237" i="1"/>
  <c r="E237" i="1"/>
  <c r="A238" i="1"/>
  <c r="B238" i="1"/>
  <c r="C238" i="1"/>
  <c r="D238" i="1"/>
  <c r="E238" i="1"/>
  <c r="A239" i="1"/>
  <c r="B239" i="1"/>
  <c r="C239" i="1"/>
  <c r="D239" i="1"/>
  <c r="E239" i="1"/>
  <c r="A240" i="1"/>
  <c r="B240" i="1"/>
  <c r="C240" i="1"/>
  <c r="D240" i="1"/>
  <c r="E240" i="1"/>
  <c r="A241" i="1"/>
  <c r="B241" i="1"/>
  <c r="C241" i="1"/>
  <c r="D241" i="1"/>
  <c r="E241" i="1"/>
  <c r="A222" i="1"/>
  <c r="B222" i="1"/>
  <c r="C222" i="1"/>
  <c r="D222" i="1"/>
  <c r="E222" i="1"/>
  <c r="A223" i="1"/>
  <c r="B223" i="1"/>
  <c r="C223" i="1"/>
  <c r="D223" i="1"/>
  <c r="E223" i="1"/>
  <c r="A224" i="1"/>
  <c r="B224" i="1"/>
  <c r="C224" i="1"/>
  <c r="D224" i="1"/>
  <c r="E224" i="1"/>
  <c r="A225" i="1"/>
  <c r="B225" i="1"/>
  <c r="C225" i="1"/>
  <c r="D225" i="1"/>
  <c r="E225" i="1"/>
  <c r="A226" i="1"/>
  <c r="B226" i="1"/>
  <c r="C226" i="1"/>
  <c r="D226" i="1"/>
  <c r="E226" i="1"/>
  <c r="A227" i="1"/>
  <c r="B227" i="1"/>
  <c r="C227" i="1"/>
  <c r="D227" i="1"/>
  <c r="E227" i="1"/>
  <c r="A228" i="1"/>
  <c r="B228" i="1"/>
  <c r="C228" i="1"/>
  <c r="D228" i="1"/>
  <c r="E228" i="1"/>
  <c r="A229" i="1"/>
  <c r="B229" i="1"/>
  <c r="C229" i="1"/>
  <c r="D229" i="1"/>
  <c r="E229" i="1"/>
  <c r="A230" i="1"/>
  <c r="B230" i="1"/>
  <c r="C230" i="1"/>
  <c r="D230" i="1"/>
  <c r="E230" i="1"/>
  <c r="A231" i="1"/>
  <c r="B231" i="1"/>
  <c r="C231" i="1"/>
  <c r="D231" i="1"/>
  <c r="E231" i="1"/>
  <c r="A212" i="1"/>
  <c r="B212" i="1"/>
  <c r="C212" i="1"/>
  <c r="D212" i="1"/>
  <c r="E212" i="1"/>
  <c r="A213" i="1"/>
  <c r="B213" i="1"/>
  <c r="C213" i="1"/>
  <c r="D213" i="1"/>
  <c r="E213" i="1"/>
  <c r="A214" i="1"/>
  <c r="B214" i="1"/>
  <c r="C214" i="1"/>
  <c r="D214" i="1"/>
  <c r="E214" i="1"/>
  <c r="A215" i="1"/>
  <c r="B215" i="1"/>
  <c r="C215" i="1"/>
  <c r="D215" i="1"/>
  <c r="E215" i="1"/>
  <c r="A216" i="1"/>
  <c r="B216" i="1"/>
  <c r="C216" i="1"/>
  <c r="D216" i="1"/>
  <c r="E216" i="1"/>
  <c r="A217" i="1"/>
  <c r="B217" i="1"/>
  <c r="C217" i="1"/>
  <c r="D217" i="1"/>
  <c r="E217" i="1"/>
  <c r="A218" i="1"/>
  <c r="B218" i="1"/>
  <c r="C218" i="1"/>
  <c r="D218" i="1"/>
  <c r="E218" i="1"/>
  <c r="A219" i="1"/>
  <c r="B219" i="1"/>
  <c r="C219" i="1"/>
  <c r="D219" i="1"/>
  <c r="E219" i="1"/>
  <c r="A220" i="1"/>
  <c r="B220" i="1"/>
  <c r="C220" i="1"/>
  <c r="D220" i="1"/>
  <c r="E220" i="1"/>
  <c r="A221" i="1"/>
  <c r="B221" i="1"/>
  <c r="C221" i="1"/>
  <c r="D221" i="1"/>
  <c r="E221" i="1"/>
  <c r="A202" i="1"/>
  <c r="B202" i="1"/>
  <c r="C202" i="1"/>
  <c r="D202" i="1"/>
  <c r="E202" i="1"/>
  <c r="A203" i="1"/>
  <c r="B203" i="1"/>
  <c r="C203" i="1"/>
  <c r="D203" i="1"/>
  <c r="E203" i="1"/>
  <c r="A204" i="1"/>
  <c r="B204" i="1"/>
  <c r="C204" i="1"/>
  <c r="D204" i="1"/>
  <c r="E204" i="1"/>
  <c r="A205" i="1"/>
  <c r="B205" i="1"/>
  <c r="C205" i="1"/>
  <c r="D205" i="1"/>
  <c r="E205" i="1"/>
  <c r="A206" i="1"/>
  <c r="B206" i="1"/>
  <c r="C206" i="1"/>
  <c r="D206" i="1"/>
  <c r="E206" i="1"/>
  <c r="A207" i="1"/>
  <c r="B207" i="1"/>
  <c r="C207" i="1"/>
  <c r="D207" i="1"/>
  <c r="E207" i="1"/>
  <c r="A208" i="1"/>
  <c r="B208" i="1"/>
  <c r="C208" i="1"/>
  <c r="D208" i="1"/>
  <c r="E208" i="1"/>
  <c r="A209" i="1"/>
  <c r="B209" i="1"/>
  <c r="C209" i="1"/>
  <c r="D209" i="1"/>
  <c r="E209" i="1"/>
  <c r="A210" i="1"/>
  <c r="B210" i="1"/>
  <c r="C210" i="1"/>
  <c r="D210" i="1"/>
  <c r="E210" i="1"/>
  <c r="A211" i="1"/>
  <c r="B211" i="1"/>
  <c r="C211" i="1"/>
  <c r="D211" i="1"/>
  <c r="E211" i="1"/>
  <c r="A192" i="1"/>
  <c r="B192" i="1"/>
  <c r="C192" i="1"/>
  <c r="D192" i="1"/>
  <c r="E192" i="1"/>
  <c r="A193" i="1"/>
  <c r="B193" i="1"/>
  <c r="C193" i="1"/>
  <c r="D193" i="1"/>
  <c r="E193" i="1"/>
  <c r="A194" i="1"/>
  <c r="B194" i="1"/>
  <c r="C194" i="1"/>
  <c r="D194" i="1"/>
  <c r="E194" i="1"/>
  <c r="A195" i="1"/>
  <c r="B195" i="1"/>
  <c r="C195" i="1"/>
  <c r="D195" i="1"/>
  <c r="E195" i="1"/>
  <c r="A196" i="1"/>
  <c r="B196" i="1"/>
  <c r="C196" i="1"/>
  <c r="D196" i="1"/>
  <c r="E196" i="1"/>
  <c r="A197" i="1"/>
  <c r="B197" i="1"/>
  <c r="C197" i="1"/>
  <c r="D197" i="1"/>
  <c r="E197" i="1"/>
  <c r="A198" i="1"/>
  <c r="B198" i="1"/>
  <c r="C198" i="1"/>
  <c r="D198" i="1"/>
  <c r="E198" i="1"/>
  <c r="A199" i="1"/>
  <c r="B199" i="1"/>
  <c r="C199" i="1"/>
  <c r="D199" i="1"/>
  <c r="E199" i="1"/>
  <c r="A200" i="1"/>
  <c r="B200" i="1"/>
  <c r="C200" i="1"/>
  <c r="D200" i="1"/>
  <c r="E200" i="1"/>
  <c r="A201" i="1"/>
  <c r="B201" i="1"/>
  <c r="C201" i="1"/>
  <c r="D201" i="1"/>
  <c r="E201" i="1"/>
  <c r="A182" i="1"/>
  <c r="B182" i="1"/>
  <c r="C182" i="1"/>
  <c r="D182" i="1"/>
  <c r="E182" i="1"/>
  <c r="A183" i="1"/>
  <c r="B183" i="1"/>
  <c r="C183" i="1"/>
  <c r="D183" i="1"/>
  <c r="E183" i="1"/>
  <c r="A184" i="1"/>
  <c r="B184" i="1"/>
  <c r="C184" i="1"/>
  <c r="D184" i="1"/>
  <c r="E184" i="1"/>
  <c r="A185" i="1"/>
  <c r="B185" i="1"/>
  <c r="C185" i="1"/>
  <c r="D185" i="1"/>
  <c r="E185" i="1"/>
  <c r="A186" i="1"/>
  <c r="B186" i="1"/>
  <c r="C186" i="1"/>
  <c r="D186" i="1"/>
  <c r="E186" i="1"/>
  <c r="A187" i="1"/>
  <c r="B187" i="1"/>
  <c r="C187" i="1"/>
  <c r="D187" i="1"/>
  <c r="E187" i="1"/>
  <c r="A188" i="1"/>
  <c r="B188" i="1"/>
  <c r="C188" i="1"/>
  <c r="D188" i="1"/>
  <c r="E188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72" i="1"/>
  <c r="B172" i="1"/>
  <c r="C172" i="1"/>
  <c r="D172" i="1"/>
  <c r="E172" i="1"/>
  <c r="A173" i="1"/>
  <c r="B173" i="1"/>
  <c r="C173" i="1"/>
  <c r="D173" i="1"/>
  <c r="E173" i="1"/>
  <c r="A174" i="1"/>
  <c r="B174" i="1"/>
  <c r="C174" i="1"/>
  <c r="D174" i="1"/>
  <c r="E174" i="1"/>
  <c r="A175" i="1"/>
  <c r="B175" i="1"/>
  <c r="C175" i="1"/>
  <c r="D175" i="1"/>
  <c r="E175" i="1"/>
  <c r="A176" i="1"/>
  <c r="B176" i="1"/>
  <c r="C176" i="1"/>
  <c r="D176" i="1"/>
  <c r="E176" i="1"/>
  <c r="A177" i="1"/>
  <c r="B177" i="1"/>
  <c r="C177" i="1"/>
  <c r="D177" i="1"/>
  <c r="E177" i="1"/>
  <c r="A178" i="1"/>
  <c r="B178" i="1"/>
  <c r="C178" i="1"/>
  <c r="D178" i="1"/>
  <c r="E178" i="1"/>
  <c r="A179" i="1"/>
  <c r="B179" i="1"/>
  <c r="C179" i="1"/>
  <c r="D179" i="1"/>
  <c r="E179" i="1"/>
  <c r="A180" i="1"/>
  <c r="B180" i="1"/>
  <c r="C180" i="1"/>
  <c r="D180" i="1"/>
  <c r="E180" i="1"/>
  <c r="A181" i="1"/>
  <c r="B181" i="1"/>
  <c r="C181" i="1"/>
  <c r="D181" i="1"/>
  <c r="E181" i="1"/>
  <c r="A162" i="1"/>
  <c r="B162" i="1"/>
  <c r="C162" i="1"/>
  <c r="D162" i="1"/>
  <c r="E162" i="1"/>
  <c r="A163" i="1"/>
  <c r="B163" i="1"/>
  <c r="C163" i="1"/>
  <c r="D163" i="1"/>
  <c r="E163" i="1"/>
  <c r="A164" i="1"/>
  <c r="B164" i="1"/>
  <c r="C164" i="1"/>
  <c r="D164" i="1"/>
  <c r="E164" i="1"/>
  <c r="A165" i="1"/>
  <c r="B165" i="1"/>
  <c r="C165" i="1"/>
  <c r="D165" i="1"/>
  <c r="E165" i="1"/>
  <c r="A166" i="1"/>
  <c r="B166" i="1"/>
  <c r="C166" i="1"/>
  <c r="D166" i="1"/>
  <c r="E166" i="1"/>
  <c r="A167" i="1"/>
  <c r="B167" i="1"/>
  <c r="C167" i="1"/>
  <c r="D167" i="1"/>
  <c r="E167" i="1"/>
  <c r="A168" i="1"/>
  <c r="B168" i="1"/>
  <c r="C168" i="1"/>
  <c r="D168" i="1"/>
  <c r="E168" i="1"/>
  <c r="A169" i="1"/>
  <c r="B169" i="1"/>
  <c r="C169" i="1"/>
  <c r="D169" i="1"/>
  <c r="E169" i="1"/>
  <c r="A170" i="1"/>
  <c r="B170" i="1"/>
  <c r="C170" i="1"/>
  <c r="D170" i="1"/>
  <c r="E170" i="1"/>
  <c r="A171" i="1"/>
  <c r="B171" i="1"/>
  <c r="C171" i="1"/>
  <c r="D171" i="1"/>
  <c r="E171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57" i="1"/>
  <c r="B157" i="1"/>
  <c r="C157" i="1"/>
  <c r="D157" i="1"/>
  <c r="E157" i="1"/>
  <c r="A158" i="1"/>
  <c r="B158" i="1"/>
  <c r="C158" i="1"/>
  <c r="D158" i="1"/>
  <c r="E158" i="1"/>
  <c r="A159" i="1"/>
  <c r="B159" i="1"/>
  <c r="C159" i="1"/>
  <c r="D159" i="1"/>
  <c r="E159" i="1"/>
  <c r="A160" i="1"/>
  <c r="B160" i="1"/>
  <c r="C160" i="1"/>
  <c r="D160" i="1"/>
  <c r="E160" i="1"/>
  <c r="A161" i="1"/>
  <c r="B161" i="1"/>
  <c r="C161" i="1"/>
  <c r="D161" i="1"/>
  <c r="E161" i="1"/>
  <c r="A142" i="1"/>
  <c r="B142" i="1"/>
  <c r="C142" i="1"/>
  <c r="D142" i="1"/>
  <c r="E142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48" i="1"/>
  <c r="B148" i="1"/>
  <c r="C148" i="1"/>
  <c r="D148" i="1"/>
  <c r="E148" i="1"/>
  <c r="A149" i="1"/>
  <c r="B149" i="1"/>
  <c r="C149" i="1"/>
  <c r="D149" i="1"/>
  <c r="E149" i="1"/>
  <c r="A150" i="1"/>
  <c r="B150" i="1"/>
  <c r="C150" i="1"/>
  <c r="D150" i="1"/>
  <c r="E150" i="1"/>
  <c r="A151" i="1"/>
  <c r="B151" i="1"/>
  <c r="C151" i="1"/>
  <c r="D151" i="1"/>
  <c r="E151" i="1"/>
  <c r="A132" i="1"/>
  <c r="B132" i="1"/>
  <c r="C132" i="1"/>
  <c r="D132" i="1"/>
  <c r="E132" i="1"/>
  <c r="A133" i="1"/>
  <c r="B133" i="1"/>
  <c r="C133" i="1"/>
  <c r="D133" i="1"/>
  <c r="E133" i="1"/>
  <c r="A134" i="1"/>
  <c r="B134" i="1"/>
  <c r="C134" i="1"/>
  <c r="D134" i="1"/>
  <c r="E134" i="1"/>
  <c r="A135" i="1"/>
  <c r="B135" i="1"/>
  <c r="C135" i="1"/>
  <c r="D135" i="1"/>
  <c r="E135" i="1"/>
  <c r="A136" i="1"/>
  <c r="B136" i="1"/>
  <c r="C136" i="1"/>
  <c r="D136" i="1"/>
  <c r="E136" i="1"/>
  <c r="A137" i="1"/>
  <c r="B137" i="1"/>
  <c r="C137" i="1"/>
  <c r="D137" i="1"/>
  <c r="E137" i="1"/>
  <c r="A138" i="1"/>
  <c r="B138" i="1"/>
  <c r="C138" i="1"/>
  <c r="D138" i="1"/>
  <c r="E138" i="1"/>
  <c r="A139" i="1"/>
  <c r="B139" i="1"/>
  <c r="C139" i="1"/>
  <c r="D139" i="1"/>
  <c r="E139" i="1"/>
  <c r="A140" i="1"/>
  <c r="B140" i="1"/>
  <c r="C140" i="1"/>
  <c r="D140" i="1"/>
  <c r="E140" i="1"/>
  <c r="A141" i="1"/>
  <c r="B141" i="1"/>
  <c r="C141" i="1"/>
  <c r="D141" i="1"/>
  <c r="E141" i="1"/>
  <c r="A122" i="1"/>
  <c r="B122" i="1"/>
  <c r="C122" i="1"/>
  <c r="D122" i="1"/>
  <c r="E122" i="1"/>
  <c r="A123" i="1"/>
  <c r="B123" i="1"/>
  <c r="C123" i="1"/>
  <c r="D123" i="1"/>
  <c r="E123" i="1"/>
  <c r="A124" i="1"/>
  <c r="B124" i="1"/>
  <c r="C124" i="1"/>
  <c r="D124" i="1"/>
  <c r="E124" i="1"/>
  <c r="A125" i="1"/>
  <c r="B125" i="1"/>
  <c r="C125" i="1"/>
  <c r="D125" i="1"/>
  <c r="E125" i="1"/>
  <c r="A126" i="1"/>
  <c r="B126" i="1"/>
  <c r="C126" i="1"/>
  <c r="D126" i="1"/>
  <c r="E126" i="1"/>
  <c r="A127" i="1"/>
  <c r="B127" i="1"/>
  <c r="C127" i="1"/>
  <c r="D127" i="1"/>
  <c r="E127" i="1"/>
  <c r="A128" i="1"/>
  <c r="B128" i="1"/>
  <c r="C128" i="1"/>
  <c r="D128" i="1"/>
  <c r="E128" i="1"/>
  <c r="A129" i="1"/>
  <c r="B129" i="1"/>
  <c r="C129" i="1"/>
  <c r="D129" i="1"/>
  <c r="E129" i="1"/>
  <c r="A130" i="1"/>
  <c r="B130" i="1"/>
  <c r="C130" i="1"/>
  <c r="D130" i="1"/>
  <c r="E130" i="1"/>
  <c r="A131" i="1"/>
  <c r="B131" i="1"/>
  <c r="C131" i="1"/>
  <c r="D131" i="1"/>
  <c r="E131" i="1"/>
  <c r="A112" i="1"/>
  <c r="B112" i="1"/>
  <c r="C112" i="1"/>
  <c r="D112" i="1"/>
  <c r="E112" i="1"/>
  <c r="A113" i="1"/>
  <c r="B113" i="1"/>
  <c r="C113" i="1"/>
  <c r="D113" i="1"/>
  <c r="E113" i="1"/>
  <c r="A114" i="1"/>
  <c r="B114" i="1"/>
  <c r="C114" i="1"/>
  <c r="D114" i="1"/>
  <c r="E114" i="1"/>
  <c r="A115" i="1"/>
  <c r="B115" i="1"/>
  <c r="C115" i="1"/>
  <c r="D115" i="1"/>
  <c r="E115" i="1"/>
  <c r="A116" i="1"/>
  <c r="B116" i="1"/>
  <c r="C116" i="1"/>
  <c r="D116" i="1"/>
  <c r="E116" i="1"/>
  <c r="A117" i="1"/>
  <c r="B117" i="1"/>
  <c r="C117" i="1"/>
  <c r="D117" i="1"/>
  <c r="E117" i="1"/>
  <c r="A118" i="1"/>
  <c r="B118" i="1"/>
  <c r="C118" i="1"/>
  <c r="D118" i="1"/>
  <c r="E118" i="1"/>
  <c r="A119" i="1"/>
  <c r="B119" i="1"/>
  <c r="C119" i="1"/>
  <c r="D119" i="1"/>
  <c r="E119" i="1"/>
  <c r="A120" i="1"/>
  <c r="B120" i="1"/>
  <c r="C120" i="1"/>
  <c r="D120" i="1"/>
  <c r="E120" i="1"/>
  <c r="A121" i="1"/>
  <c r="B121" i="1"/>
  <c r="C121" i="1"/>
  <c r="D121" i="1"/>
  <c r="E12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82" i="1"/>
  <c r="B82" i="1"/>
  <c r="C82" i="1"/>
  <c r="D82" i="1"/>
  <c r="E82" i="1"/>
  <c r="A83" i="1"/>
  <c r="B83" i="1"/>
  <c r="C83" i="1"/>
  <c r="D83" i="1"/>
  <c r="E83" i="1"/>
  <c r="A84" i="1"/>
  <c r="B84" i="1"/>
  <c r="C84" i="1"/>
  <c r="D84" i="1"/>
  <c r="E84" i="1"/>
  <c r="A85" i="1"/>
  <c r="B85" i="1"/>
  <c r="C85" i="1"/>
  <c r="D85" i="1"/>
  <c r="E85" i="1"/>
  <c r="A86" i="1"/>
  <c r="B86" i="1"/>
  <c r="C86" i="1"/>
  <c r="D86" i="1"/>
  <c r="E86" i="1"/>
  <c r="A87" i="1"/>
  <c r="B87" i="1"/>
  <c r="C87" i="1"/>
  <c r="D87" i="1"/>
  <c r="E87" i="1"/>
  <c r="A88" i="1"/>
  <c r="B88" i="1"/>
  <c r="C88" i="1"/>
  <c r="D88" i="1"/>
  <c r="E88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72" i="1"/>
  <c r="B72" i="1"/>
  <c r="C72" i="1"/>
  <c r="D72" i="1"/>
  <c r="E72" i="1"/>
  <c r="A73" i="1"/>
  <c r="B73" i="1"/>
  <c r="C73" i="1"/>
  <c r="D73" i="1"/>
  <c r="E73" i="1"/>
  <c r="A74" i="1"/>
  <c r="B74" i="1"/>
  <c r="C74" i="1"/>
  <c r="D74" i="1"/>
  <c r="E74" i="1"/>
  <c r="A75" i="1"/>
  <c r="B75" i="1"/>
  <c r="C75" i="1"/>
  <c r="D75" i="1"/>
  <c r="E75" i="1"/>
  <c r="A76" i="1"/>
  <c r="B76" i="1"/>
  <c r="C76" i="1"/>
  <c r="D76" i="1"/>
  <c r="E76" i="1"/>
  <c r="A77" i="1"/>
  <c r="B77" i="1"/>
  <c r="C77" i="1"/>
  <c r="D77" i="1"/>
  <c r="E77" i="1"/>
  <c r="A78" i="1"/>
  <c r="B78" i="1"/>
  <c r="C78" i="1"/>
  <c r="D78" i="1"/>
  <c r="E78" i="1"/>
  <c r="A79" i="1"/>
  <c r="B79" i="1"/>
  <c r="C79" i="1"/>
  <c r="D79" i="1"/>
  <c r="E79" i="1"/>
  <c r="A80" i="1"/>
  <c r="B80" i="1"/>
  <c r="C80" i="1"/>
  <c r="D80" i="1"/>
  <c r="E80" i="1"/>
  <c r="A81" i="1"/>
  <c r="B81" i="1"/>
  <c r="C81" i="1"/>
  <c r="D81" i="1"/>
  <c r="E81" i="1"/>
  <c r="A62" i="1"/>
  <c r="B62" i="1"/>
  <c r="C62" i="1"/>
  <c r="D62" i="1"/>
  <c r="E62" i="1"/>
  <c r="A63" i="1"/>
  <c r="B63" i="1"/>
  <c r="C63" i="1"/>
  <c r="D63" i="1"/>
  <c r="E63" i="1"/>
  <c r="A64" i="1"/>
  <c r="B64" i="1"/>
  <c r="C64" i="1"/>
  <c r="D64" i="1"/>
  <c r="E64" i="1"/>
  <c r="A65" i="1"/>
  <c r="B65" i="1"/>
  <c r="C65" i="1"/>
  <c r="D65" i="1"/>
  <c r="E65" i="1"/>
  <c r="A66" i="1"/>
  <c r="B66" i="1"/>
  <c r="C66" i="1"/>
  <c r="D66" i="1"/>
  <c r="E66" i="1"/>
  <c r="A67" i="1"/>
  <c r="B67" i="1"/>
  <c r="C67" i="1"/>
  <c r="D67" i="1"/>
  <c r="E67" i="1"/>
  <c r="A68" i="1"/>
  <c r="B68" i="1"/>
  <c r="C68" i="1"/>
  <c r="D68" i="1"/>
  <c r="E68" i="1"/>
  <c r="A69" i="1"/>
  <c r="B69" i="1"/>
  <c r="C69" i="1"/>
  <c r="D69" i="1"/>
  <c r="E69" i="1"/>
  <c r="A70" i="1"/>
  <c r="B70" i="1"/>
  <c r="C70" i="1"/>
  <c r="D70" i="1"/>
  <c r="E70" i="1"/>
  <c r="A71" i="1"/>
  <c r="B71" i="1"/>
  <c r="C71" i="1"/>
  <c r="D71" i="1"/>
  <c r="E71" i="1"/>
  <c r="A52" i="1"/>
  <c r="B52" i="1"/>
  <c r="C52" i="1"/>
  <c r="D52" i="1"/>
  <c r="E52" i="1"/>
  <c r="A53" i="1"/>
  <c r="B53" i="1"/>
  <c r="C53" i="1"/>
  <c r="D53" i="1"/>
  <c r="E53" i="1"/>
  <c r="A54" i="1"/>
  <c r="B54" i="1"/>
  <c r="C54" i="1"/>
  <c r="D54" i="1"/>
  <c r="E54" i="1"/>
  <c r="A55" i="1"/>
  <c r="B55" i="1"/>
  <c r="C55" i="1"/>
  <c r="D55" i="1"/>
  <c r="E55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  <c r="A42" i="1"/>
  <c r="B42" i="1"/>
  <c r="C42" i="1"/>
  <c r="D42" i="1"/>
  <c r="E42" i="1"/>
  <c r="A43" i="1"/>
  <c r="B43" i="1"/>
  <c r="C43" i="1"/>
  <c r="D43" i="1"/>
  <c r="E43" i="1"/>
  <c r="A44" i="1"/>
  <c r="B44" i="1"/>
  <c r="C44" i="1"/>
  <c r="D44" i="1"/>
  <c r="E44" i="1"/>
  <c r="A45" i="1"/>
  <c r="B45" i="1"/>
  <c r="C45" i="1"/>
  <c r="D45" i="1"/>
  <c r="E45" i="1"/>
  <c r="A46" i="1"/>
  <c r="B46" i="1"/>
  <c r="C46" i="1"/>
  <c r="D46" i="1"/>
  <c r="E46" i="1"/>
  <c r="A47" i="1"/>
  <c r="B47" i="1"/>
  <c r="C47" i="1"/>
  <c r="D47" i="1"/>
  <c r="E47" i="1"/>
  <c r="A48" i="1"/>
  <c r="B48" i="1"/>
  <c r="C48" i="1"/>
  <c r="D48" i="1"/>
  <c r="E48" i="1"/>
  <c r="A49" i="1"/>
  <c r="B49" i="1"/>
  <c r="C49" i="1"/>
  <c r="D49" i="1"/>
  <c r="E49" i="1"/>
  <c r="A50" i="1"/>
  <c r="B50" i="1"/>
  <c r="C50" i="1"/>
  <c r="D50" i="1"/>
  <c r="E50" i="1"/>
  <c r="A51" i="1"/>
  <c r="B51" i="1"/>
  <c r="C51" i="1"/>
  <c r="D51" i="1"/>
  <c r="E51" i="1"/>
  <c r="A32" i="1"/>
  <c r="B32" i="1"/>
  <c r="C32" i="1"/>
  <c r="D32" i="1"/>
  <c r="E32" i="1"/>
  <c r="A33" i="1"/>
  <c r="B33" i="1"/>
  <c r="C33" i="1"/>
  <c r="D33" i="1"/>
  <c r="E33" i="1"/>
  <c r="A34" i="1"/>
  <c r="B34" i="1"/>
  <c r="C34" i="1"/>
  <c r="D34" i="1"/>
  <c r="E34" i="1"/>
  <c r="A35" i="1"/>
  <c r="B35" i="1"/>
  <c r="C35" i="1"/>
  <c r="D35" i="1"/>
  <c r="E35" i="1"/>
  <c r="A36" i="1"/>
  <c r="B36" i="1"/>
  <c r="C36" i="1"/>
  <c r="D36" i="1"/>
  <c r="E36" i="1"/>
  <c r="A37" i="1"/>
  <c r="B37" i="1"/>
  <c r="C37" i="1"/>
  <c r="D37" i="1"/>
  <c r="E37" i="1"/>
  <c r="A38" i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31" i="1"/>
  <c r="B31" i="1"/>
  <c r="C31" i="1"/>
  <c r="D31" i="1"/>
  <c r="E3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" i="1"/>
  <c r="B2" i="1"/>
  <c r="C2" i="1"/>
  <c r="D2" i="1"/>
  <c r="E2" i="1"/>
  <c r="A3" i="1"/>
  <c r="B3" i="1"/>
  <c r="C3" i="1"/>
  <c r="D3" i="1"/>
  <c r="E3" i="1"/>
  <c r="A4" i="1"/>
  <c r="B4" i="1"/>
  <c r="C4" i="1"/>
  <c r="D4" i="1"/>
  <c r="E4" i="1"/>
  <c r="A5" i="1"/>
  <c r="B5" i="1"/>
  <c r="C5" i="1"/>
  <c r="D5" i="1"/>
  <c r="E5" i="1"/>
  <c r="A6" i="1"/>
  <c r="B6" i="1"/>
  <c r="C6" i="1"/>
  <c r="D6" i="1"/>
  <c r="E6" i="1"/>
  <c r="A7" i="1"/>
  <c r="B7" i="1"/>
  <c r="C7" i="1"/>
  <c r="D7" i="1"/>
  <c r="E7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</calcChain>
</file>

<file path=xl/sharedStrings.xml><?xml version="1.0" encoding="utf-8"?>
<sst xmlns="http://schemas.openxmlformats.org/spreadsheetml/2006/main" count="5" uniqueCount="5">
  <si>
    <t>نام</t>
  </si>
  <si>
    <t>نام خانوادگی</t>
  </si>
  <si>
    <t>نام پدر</t>
  </si>
  <si>
    <t>ش ش</t>
  </si>
  <si>
    <t>ت 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</si>
</sst>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"/>
  <sheetViews>
    <sheetView rightToLeft="1" tabSelected="1" workbookViewId="0">
      <selection sqref="A1:E1"/>
    </sheetView>
  </sheetViews>
  <sheetFormatPr defaultRowHeight="14.25" x14ac:dyDescent="0.2"/>
  <cols>
    <col min="1" max="3" width="9" style="1"/>
    <col min="4" max="4" width="13.5" style="1" customWidth="1"/>
    <col min="5" max="16384" width="9" style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1" t="str">
        <f>"سجاد"</f>
        <v>سجاد</v>
      </c>
      <c r="B2" s="1" t="str">
        <f>"سويچ"</f>
        <v>سويچ</v>
      </c>
      <c r="C2" s="1" t="str">
        <f>"جعفر"</f>
        <v>جعفر</v>
      </c>
      <c r="D2" s="1" t="str">
        <f>"3490034864"</f>
        <v>3490034864</v>
      </c>
      <c r="E2" s="1" t="str">
        <f>"68/08/11"</f>
        <v>68/08/11</v>
      </c>
    </row>
    <row r="3" spans="1:5" x14ac:dyDescent="0.2">
      <c r="A3" s="1" t="str">
        <f>"عبدالرضا"</f>
        <v>عبدالرضا</v>
      </c>
      <c r="B3" s="1" t="str">
        <f>"خليفه"</f>
        <v>خليفه</v>
      </c>
      <c r="C3" s="1" t="str">
        <f>"علي"</f>
        <v>علي</v>
      </c>
      <c r="D3" s="1" t="str">
        <f>"13"</f>
        <v>13</v>
      </c>
      <c r="E3" s="1" t="str">
        <f>"64/01/01"</f>
        <v>64/01/01</v>
      </c>
    </row>
    <row r="4" spans="1:5" x14ac:dyDescent="0.2">
      <c r="A4" s="1" t="str">
        <f>"حسين"</f>
        <v>حسين</v>
      </c>
      <c r="B4" s="1" t="str">
        <f>"اسماعيلي"</f>
        <v>اسماعيلي</v>
      </c>
      <c r="C4" s="1" t="str">
        <f>"خدابخش"</f>
        <v>خدابخش</v>
      </c>
      <c r="D4" s="1" t="str">
        <f>"3550026374"</f>
        <v>3550026374</v>
      </c>
      <c r="E4" s="1" t="str">
        <f>"69/05/09"</f>
        <v>69/05/09</v>
      </c>
    </row>
    <row r="5" spans="1:5" x14ac:dyDescent="0.2">
      <c r="A5" s="1" t="str">
        <f>"علي"</f>
        <v>علي</v>
      </c>
      <c r="B5" s="1" t="str">
        <f>"ابراهيمي"</f>
        <v>ابراهيمي</v>
      </c>
      <c r="C5" s="1" t="str">
        <f>"محمد"</f>
        <v>محمد</v>
      </c>
      <c r="D5" s="1" t="str">
        <f>"1060"</f>
        <v>1060</v>
      </c>
      <c r="E5" s="1" t="str">
        <f>"52/04/20"</f>
        <v>52/04/20</v>
      </c>
    </row>
    <row r="6" spans="1:5" x14ac:dyDescent="0.2">
      <c r="A6" s="1" t="str">
        <f>"اسماعيل"</f>
        <v>اسماعيل</v>
      </c>
      <c r="B6" s="1" t="str">
        <f>"احمدزاده"</f>
        <v>احمدزاده</v>
      </c>
      <c r="C6" s="1" t="str">
        <f>"حسن"</f>
        <v>حسن</v>
      </c>
      <c r="D6" s="1" t="str">
        <f>"11"</f>
        <v>11</v>
      </c>
      <c r="E6" s="1" t="str">
        <f>"59/01/20"</f>
        <v>59/01/20</v>
      </c>
    </row>
    <row r="7" spans="1:5" x14ac:dyDescent="0.2">
      <c r="A7" s="1" t="str">
        <f>"خداكرم"</f>
        <v>خداكرم</v>
      </c>
      <c r="B7" s="1" t="str">
        <f>"احمدي"</f>
        <v>احمدي</v>
      </c>
      <c r="C7" s="1" t="str">
        <f>"محمد"</f>
        <v>محمد</v>
      </c>
      <c r="D7" s="1" t="str">
        <f>"6"</f>
        <v>6</v>
      </c>
      <c r="E7" s="1" t="str">
        <f>"47/09/03"</f>
        <v>47/09/03</v>
      </c>
    </row>
    <row r="8" spans="1:5" x14ac:dyDescent="0.2">
      <c r="A8" s="1" t="str">
        <f>"راضيه السادات"</f>
        <v>راضيه السادات</v>
      </c>
      <c r="B8" s="1" t="str">
        <f>"اخدر"</f>
        <v>اخدر</v>
      </c>
      <c r="C8" s="1" t="str">
        <f>"مصطفي"</f>
        <v>مصطفي</v>
      </c>
      <c r="D8" s="1" t="str">
        <f>"228"</f>
        <v>228</v>
      </c>
      <c r="E8" s="1" t="str">
        <f>"59/06/10"</f>
        <v>59/06/10</v>
      </c>
    </row>
    <row r="9" spans="1:5" x14ac:dyDescent="0.2">
      <c r="A9" s="1" t="str">
        <f>"مهدي"</f>
        <v>مهدي</v>
      </c>
      <c r="B9" s="1" t="str">
        <f>"اخلاقي"</f>
        <v>اخلاقي</v>
      </c>
      <c r="C9" s="1" t="str">
        <f>"محمدحسين"</f>
        <v>محمدحسين</v>
      </c>
      <c r="D9" s="1" t="str">
        <f>"2884"</f>
        <v>2884</v>
      </c>
      <c r="E9" s="1" t="str">
        <f>"45/11/06"</f>
        <v>45/11/06</v>
      </c>
    </row>
    <row r="10" spans="1:5" x14ac:dyDescent="0.2">
      <c r="A10" s="1" t="str">
        <f>"اصغر"</f>
        <v>اصغر</v>
      </c>
      <c r="B10" s="1" t="str">
        <f>"ارمي"</f>
        <v>ارمي</v>
      </c>
      <c r="C10" s="1" t="str">
        <f>"محمدحسن"</f>
        <v>محمدحسن</v>
      </c>
      <c r="D10" s="1" t="str">
        <f>"2708"</f>
        <v>2708</v>
      </c>
      <c r="E10" s="1" t="str">
        <f>"59/03/02"</f>
        <v>59/03/02</v>
      </c>
    </row>
    <row r="11" spans="1:5" x14ac:dyDescent="0.2">
      <c r="A11" s="1" t="str">
        <f>"احمد"</f>
        <v>احمد</v>
      </c>
      <c r="B11" s="1" t="str">
        <f>"استواريان"</f>
        <v>استواريان</v>
      </c>
      <c r="C11" s="1" t="str">
        <f>"حسين"</f>
        <v>حسين</v>
      </c>
      <c r="D11" s="1" t="str">
        <f>"975"</f>
        <v>975</v>
      </c>
      <c r="E11" s="1" t="str">
        <f>"51/02/01"</f>
        <v>51/02/01</v>
      </c>
    </row>
    <row r="12" spans="1:5" x14ac:dyDescent="0.2">
      <c r="A12" s="1" t="str">
        <f>"محمد صادق"</f>
        <v>محمد صادق</v>
      </c>
      <c r="B12" s="1" t="str">
        <f>"اسدزاده"</f>
        <v>اسدزاده</v>
      </c>
      <c r="C12" s="1" t="str">
        <f>"عبدالحميد"</f>
        <v>عبدالحميد</v>
      </c>
      <c r="D12" s="1" t="str">
        <f>"15155"</f>
        <v>15155</v>
      </c>
      <c r="E12" s="1" t="str">
        <f>"49/06/31"</f>
        <v>49/06/31</v>
      </c>
    </row>
    <row r="13" spans="1:5" x14ac:dyDescent="0.2">
      <c r="A13" s="1" t="str">
        <f>"امير"</f>
        <v>امير</v>
      </c>
      <c r="B13" s="1" t="str">
        <f>"اسفندياري قلائي"</f>
        <v>اسفندياري قلائي</v>
      </c>
      <c r="C13" s="1" t="str">
        <f>"حسن"</f>
        <v>حسن</v>
      </c>
      <c r="D13" s="1" t="str">
        <f>"226"</f>
        <v>226</v>
      </c>
      <c r="E13" s="1" t="str">
        <f>"67/03/18"</f>
        <v>67/03/18</v>
      </c>
    </row>
    <row r="14" spans="1:5" x14ac:dyDescent="0.2">
      <c r="A14" s="1" t="str">
        <f>"مالك"</f>
        <v>مالك</v>
      </c>
      <c r="B14" s="1" t="str">
        <f>"اسكندري نژاد"</f>
        <v>اسكندري نژاد</v>
      </c>
      <c r="C14" s="1" t="str">
        <f>"غلامرضا"</f>
        <v>غلامرضا</v>
      </c>
      <c r="D14" s="1" t="str">
        <f>"455"</f>
        <v>455</v>
      </c>
      <c r="E14" s="1" t="str">
        <f>"57/05/30"</f>
        <v>57/05/30</v>
      </c>
    </row>
    <row r="15" spans="1:5" x14ac:dyDescent="0.2">
      <c r="A15" s="1" t="str">
        <f>"هادي"</f>
        <v>هادي</v>
      </c>
      <c r="B15" s="1" t="str">
        <f>"اسماعيلي"</f>
        <v>اسماعيلي</v>
      </c>
      <c r="C15" s="1" t="str">
        <f>"محمد"</f>
        <v>محمد</v>
      </c>
      <c r="D15" s="1" t="str">
        <f>"836"</f>
        <v>836</v>
      </c>
      <c r="E15" s="1" t="str">
        <f>"49/05/12"</f>
        <v>49/05/12</v>
      </c>
    </row>
    <row r="16" spans="1:5" x14ac:dyDescent="0.2">
      <c r="A16" s="1" t="str">
        <f>"مرضيه"</f>
        <v>مرضيه</v>
      </c>
      <c r="B16" s="1" t="str">
        <f>"اعتصامي"</f>
        <v>اعتصامي</v>
      </c>
      <c r="C16" s="1" t="str">
        <f>"محمد"</f>
        <v>محمد</v>
      </c>
      <c r="D16" s="1" t="str">
        <f>"316"</f>
        <v>316</v>
      </c>
      <c r="E16" s="1" t="str">
        <f>"58/05/10"</f>
        <v>58/05/10</v>
      </c>
    </row>
    <row r="17" spans="1:5" x14ac:dyDescent="0.2">
      <c r="A17" s="1" t="str">
        <f>"مهدي"</f>
        <v>مهدي</v>
      </c>
      <c r="B17" s="1" t="str">
        <f>"افراسن"</f>
        <v>افراسن</v>
      </c>
      <c r="C17" s="1" t="str">
        <f>"محمدعلي"</f>
        <v>محمدعلي</v>
      </c>
      <c r="D17" s="1" t="str">
        <f>"9163"</f>
        <v>9163</v>
      </c>
      <c r="E17" s="1" t="str">
        <f>"60/06/22"</f>
        <v>60/06/22</v>
      </c>
    </row>
    <row r="18" spans="1:5" x14ac:dyDescent="0.2">
      <c r="A18" s="1" t="str">
        <f>"ميثم"</f>
        <v>ميثم</v>
      </c>
      <c r="B18" s="1" t="str">
        <f>"افيسي"</f>
        <v>افيسي</v>
      </c>
      <c r="C18" s="1" t="str">
        <f>"علي اكبر"</f>
        <v>علي اكبر</v>
      </c>
      <c r="D18" s="1" t="str">
        <f>"6680"</f>
        <v>6680</v>
      </c>
      <c r="E18" s="1" t="str">
        <f>"65/12/12"</f>
        <v>65/12/12</v>
      </c>
    </row>
    <row r="19" spans="1:5" x14ac:dyDescent="0.2">
      <c r="A19" s="1" t="str">
        <f>"يوسف"</f>
        <v>يوسف</v>
      </c>
      <c r="B19" s="1" t="str">
        <f>"اكبرخواه"</f>
        <v>اكبرخواه</v>
      </c>
      <c r="C19" s="1" t="str">
        <f>"عالي"</f>
        <v>عالي</v>
      </c>
      <c r="D19" s="1" t="str">
        <f>"424"</f>
        <v>424</v>
      </c>
      <c r="E19" s="1" t="str">
        <f>"56/06/30"</f>
        <v>56/06/30</v>
      </c>
    </row>
    <row r="20" spans="1:5" x14ac:dyDescent="0.2">
      <c r="A20" s="1" t="str">
        <f>"مسلم"</f>
        <v>مسلم</v>
      </c>
      <c r="B20" s="1" t="str">
        <f>"اميري"</f>
        <v>اميري</v>
      </c>
      <c r="C20" s="1" t="str">
        <f>"غلامرضا"</f>
        <v>غلامرضا</v>
      </c>
      <c r="D20" s="1" t="str">
        <f>"600"</f>
        <v>600</v>
      </c>
      <c r="E20" s="1" t="str">
        <f>"59/06/30"</f>
        <v>59/06/30</v>
      </c>
    </row>
    <row r="21" spans="1:5" x14ac:dyDescent="0.2">
      <c r="A21" s="1" t="str">
        <f>"اسد"</f>
        <v>اسد</v>
      </c>
      <c r="B21" s="1" t="str">
        <f>"انصاري"</f>
        <v>انصاري</v>
      </c>
      <c r="C21" s="1" t="str">
        <f>"جواد"</f>
        <v>جواد</v>
      </c>
      <c r="D21" s="1" t="str">
        <f>"909"</f>
        <v>909</v>
      </c>
      <c r="E21" s="1" t="str">
        <f>"55/10/09"</f>
        <v>55/10/09</v>
      </c>
    </row>
    <row r="22" spans="1:5" x14ac:dyDescent="0.2">
      <c r="A22" s="1" t="str">
        <f>"محمود"</f>
        <v>محمود</v>
      </c>
      <c r="B22" s="1" t="str">
        <f>"انصاري"</f>
        <v>انصاري</v>
      </c>
      <c r="C22" s="1" t="str">
        <f>"احمد"</f>
        <v>احمد</v>
      </c>
      <c r="D22" s="1" t="str">
        <f>"16"</f>
        <v>16</v>
      </c>
      <c r="E22" s="1" t="str">
        <f>"61/12/13"</f>
        <v>61/12/13</v>
      </c>
    </row>
    <row r="23" spans="1:5" x14ac:dyDescent="0.2">
      <c r="A23" s="1" t="str">
        <f>"حسين"</f>
        <v>حسين</v>
      </c>
      <c r="B23" s="1" t="str">
        <f>"ايزي"</f>
        <v>ايزي</v>
      </c>
      <c r="C23" s="1" t="str">
        <f>"رضا"</f>
        <v>رضا</v>
      </c>
      <c r="D23" s="1" t="str">
        <f>"0780067509"</f>
        <v>0780067509</v>
      </c>
      <c r="E23" s="1" t="str">
        <f>"68/07/09"</f>
        <v>68/07/09</v>
      </c>
    </row>
    <row r="24" spans="1:5" x14ac:dyDescent="0.2">
      <c r="A24" s="1" t="str">
        <f>"ميلاد"</f>
        <v>ميلاد</v>
      </c>
      <c r="B24" s="1" t="str">
        <f>"آبائي"</f>
        <v>آبائي</v>
      </c>
      <c r="C24" s="1" t="str">
        <f>"علي"</f>
        <v>علي</v>
      </c>
      <c r="D24" s="1" t="str">
        <f>"3553"</f>
        <v>3553</v>
      </c>
      <c r="E24" s="1" t="str">
        <f>"65/03/30"</f>
        <v>65/03/30</v>
      </c>
    </row>
    <row r="25" spans="1:5" x14ac:dyDescent="0.2">
      <c r="A25" s="1" t="str">
        <f>"علي"</f>
        <v>علي</v>
      </c>
      <c r="B25" s="1" t="str">
        <f>"آذرشب"</f>
        <v>آذرشب</v>
      </c>
      <c r="C25" s="1" t="str">
        <f>"صفر"</f>
        <v>صفر</v>
      </c>
      <c r="D25" s="1" t="str">
        <f>"4486"</f>
        <v>4486</v>
      </c>
      <c r="E25" s="1" t="str">
        <f>"66/11/08"</f>
        <v>66/11/08</v>
      </c>
    </row>
    <row r="26" spans="1:5" x14ac:dyDescent="0.2">
      <c r="A26" s="1" t="str">
        <f>"فرشيد"</f>
        <v>فرشيد</v>
      </c>
      <c r="B26" s="1" t="str">
        <f>"آراوند"</f>
        <v>آراوند</v>
      </c>
      <c r="C26" s="1" t="str">
        <f>"باقر"</f>
        <v>باقر</v>
      </c>
      <c r="D26" s="1" t="str">
        <f>"698"</f>
        <v>698</v>
      </c>
      <c r="E26" s="1" t="str">
        <f>"58/11/26"</f>
        <v>58/11/26</v>
      </c>
    </row>
    <row r="27" spans="1:5" x14ac:dyDescent="0.2">
      <c r="A27" s="1" t="str">
        <f>"مسعود"</f>
        <v>مسعود</v>
      </c>
      <c r="B27" s="1" t="str">
        <f>"آموزگار"</f>
        <v>آموزگار</v>
      </c>
      <c r="C27" s="1" t="str">
        <f>"منوچهر"</f>
        <v>منوچهر</v>
      </c>
      <c r="D27" s="1" t="str">
        <f>"289"</f>
        <v>289</v>
      </c>
      <c r="E27" s="1" t="str">
        <f>"64/06/29"</f>
        <v>64/06/29</v>
      </c>
    </row>
    <row r="28" spans="1:5" x14ac:dyDescent="0.2">
      <c r="A28" s="1" t="str">
        <f>"حسين"</f>
        <v>حسين</v>
      </c>
      <c r="B28" s="1" t="str">
        <f>"باصولي"</f>
        <v>باصولي</v>
      </c>
      <c r="C28" s="1" t="str">
        <f>"كرم"</f>
        <v>كرم</v>
      </c>
      <c r="D28" s="1" t="str">
        <f>"10270"</f>
        <v>10270</v>
      </c>
      <c r="E28" s="1" t="str">
        <f>"66/12/29"</f>
        <v>66/12/29</v>
      </c>
    </row>
    <row r="29" spans="1:5" x14ac:dyDescent="0.2">
      <c r="A29" s="1" t="str">
        <f>"محمد"</f>
        <v>محمد</v>
      </c>
      <c r="B29" s="1" t="str">
        <f>"بحراني دشتي"</f>
        <v>بحراني دشتي</v>
      </c>
      <c r="C29" s="1" t="str">
        <f>"عبدالمجيد"</f>
        <v>عبدالمجيد</v>
      </c>
      <c r="D29" s="1" t="str">
        <f>"3550010941"</f>
        <v>3550010941</v>
      </c>
      <c r="E29" s="1" t="str">
        <f>"68/07/16"</f>
        <v>68/07/16</v>
      </c>
    </row>
    <row r="30" spans="1:5" x14ac:dyDescent="0.2">
      <c r="A30" s="1" t="str">
        <f>"محسن"</f>
        <v>محسن</v>
      </c>
      <c r="B30" s="1" t="str">
        <f>"بذرافكن بوشهري"</f>
        <v>بذرافكن بوشهري</v>
      </c>
      <c r="C30" s="1" t="str">
        <f>"حميد"</f>
        <v>حميد</v>
      </c>
      <c r="D30" s="1" t="str">
        <f>"109"</f>
        <v>109</v>
      </c>
      <c r="E30" s="1" t="str">
        <f>"56/01/29"</f>
        <v>56/01/29</v>
      </c>
    </row>
    <row r="31" spans="1:5" x14ac:dyDescent="0.2">
      <c r="A31" s="1" t="str">
        <f>"عبداله"</f>
        <v>عبداله</v>
      </c>
      <c r="B31" s="1" t="str">
        <f>"بردار"</f>
        <v>بردار</v>
      </c>
      <c r="C31" s="1" t="str">
        <f>"جابر"</f>
        <v>جابر</v>
      </c>
      <c r="D31" s="1" t="str">
        <f>"6"</f>
        <v>6</v>
      </c>
      <c r="E31" s="1" t="str">
        <f>"56/06/05"</f>
        <v>56/06/05</v>
      </c>
    </row>
    <row r="32" spans="1:5" x14ac:dyDescent="0.2">
      <c r="A32" s="1" t="str">
        <f>"عبدالرضا"</f>
        <v>عبدالرضا</v>
      </c>
      <c r="B32" s="1" t="str">
        <f>"برزگر"</f>
        <v>برزگر</v>
      </c>
      <c r="C32" s="1" t="str">
        <f>"بهزاد"</f>
        <v>بهزاد</v>
      </c>
      <c r="D32" s="1" t="str">
        <f>"1509"</f>
        <v>1509</v>
      </c>
      <c r="E32" s="1" t="str">
        <f>"49/08/01"</f>
        <v>49/08/01</v>
      </c>
    </row>
    <row r="33" spans="1:5" x14ac:dyDescent="0.2">
      <c r="A33" s="1" t="str">
        <f>"مهدي"</f>
        <v>مهدي</v>
      </c>
      <c r="B33" s="1" t="str">
        <f>"برزگر"</f>
        <v>برزگر</v>
      </c>
      <c r="C33" s="1" t="str">
        <f>"حسين"</f>
        <v>حسين</v>
      </c>
      <c r="D33" s="1" t="str">
        <f>"546"</f>
        <v>546</v>
      </c>
      <c r="E33" s="1" t="str">
        <f>"57/04/25"</f>
        <v>57/04/25</v>
      </c>
    </row>
    <row r="34" spans="1:5" x14ac:dyDescent="0.2">
      <c r="A34" s="1" t="str">
        <f>"علي"</f>
        <v>علي</v>
      </c>
      <c r="B34" s="1" t="str">
        <f>"بريداني"</f>
        <v>بريداني</v>
      </c>
      <c r="C34" s="1" t="str">
        <f>"غلامحسين"</f>
        <v>غلامحسين</v>
      </c>
      <c r="D34" s="1" t="str">
        <f>"95"</f>
        <v>95</v>
      </c>
      <c r="E34" s="1" t="str">
        <f>"57/06/20"</f>
        <v>57/06/20</v>
      </c>
    </row>
    <row r="35" spans="1:5" x14ac:dyDescent="0.2">
      <c r="A35" s="1" t="str">
        <f>"هدايت اله"</f>
        <v>هدايت اله</v>
      </c>
      <c r="B35" s="1" t="str">
        <f>"بنافي"</f>
        <v>بنافي</v>
      </c>
      <c r="C35" s="1" t="str">
        <f>"محمود"</f>
        <v>محمود</v>
      </c>
      <c r="D35" s="1" t="str">
        <f>"1109"</f>
        <v>1109</v>
      </c>
      <c r="E35" s="1" t="str">
        <f>"58/06/01"</f>
        <v>58/06/01</v>
      </c>
    </row>
    <row r="36" spans="1:5" x14ac:dyDescent="0.2">
      <c r="A36" s="1" t="str">
        <f>"حميد"</f>
        <v>حميد</v>
      </c>
      <c r="B36" s="1" t="str">
        <f>"بهادر"</f>
        <v>بهادر</v>
      </c>
      <c r="C36" s="1" t="str">
        <f>"علي"</f>
        <v>علي</v>
      </c>
      <c r="D36" s="1" t="str">
        <f>"4231"</f>
        <v>4231</v>
      </c>
      <c r="E36" s="1" t="str">
        <f>"66/08/16"</f>
        <v>66/08/16</v>
      </c>
    </row>
    <row r="37" spans="1:5" x14ac:dyDescent="0.2">
      <c r="A37" s="1" t="str">
        <f>"بهنام"</f>
        <v>بهنام</v>
      </c>
      <c r="B37" s="1" t="str">
        <f>"بيروج"</f>
        <v>بيروج</v>
      </c>
      <c r="C37" s="1" t="str">
        <f>"عليباش"</f>
        <v>عليباش</v>
      </c>
      <c r="D37" s="1" t="str">
        <f>"3550032986"</f>
        <v>3550032986</v>
      </c>
      <c r="E37" s="1" t="str">
        <f>"69/06/16"</f>
        <v>69/06/16</v>
      </c>
    </row>
    <row r="38" spans="1:5" x14ac:dyDescent="0.2">
      <c r="A38" s="1" t="str">
        <f>"مجتبي"</f>
        <v>مجتبي</v>
      </c>
      <c r="B38" s="1" t="str">
        <f>"پاپري مقدم برازجاني"</f>
        <v>پاپري مقدم برازجاني</v>
      </c>
      <c r="C38" s="1" t="str">
        <f>"يداله"</f>
        <v>يداله</v>
      </c>
      <c r="D38" s="1" t="str">
        <f>"818"</f>
        <v>818</v>
      </c>
      <c r="E38" s="1" t="str">
        <f>"59/08/11"</f>
        <v>59/08/11</v>
      </c>
    </row>
    <row r="39" spans="1:5" x14ac:dyDescent="0.2">
      <c r="A39" s="1" t="str">
        <f>"احسان"</f>
        <v>احسان</v>
      </c>
      <c r="B39" s="1" t="str">
        <f>"پيشيان"</f>
        <v>پيشيان</v>
      </c>
      <c r="C39" s="1" t="str">
        <f>"منصور"</f>
        <v>منصور</v>
      </c>
      <c r="D39" s="1" t="str">
        <f>"1633"</f>
        <v>1633</v>
      </c>
      <c r="E39" s="1" t="str">
        <f>"66/09/26"</f>
        <v>66/09/26</v>
      </c>
    </row>
    <row r="40" spans="1:5" x14ac:dyDescent="0.2">
      <c r="A40" s="1" t="str">
        <f>"محمدعلي"</f>
        <v>محمدعلي</v>
      </c>
      <c r="B40" s="1" t="str">
        <f>"جعفري"</f>
        <v>جعفري</v>
      </c>
      <c r="C40" s="1" t="str">
        <f>"خضر"</f>
        <v>خضر</v>
      </c>
      <c r="D40" s="1" t="str">
        <f>"5616"</f>
        <v>5616</v>
      </c>
      <c r="E40" s="1" t="str">
        <f>"67/09/15"</f>
        <v>67/09/15</v>
      </c>
    </row>
    <row r="41" spans="1:5" x14ac:dyDescent="0.2">
      <c r="A41" s="1" t="str">
        <f>"غلامرضا"</f>
        <v>غلامرضا</v>
      </c>
      <c r="B41" s="1" t="str">
        <f>"جمالي"</f>
        <v>جمالي</v>
      </c>
      <c r="C41" s="1" t="str">
        <f>"غلامحسين"</f>
        <v>غلامحسين</v>
      </c>
      <c r="D41" s="1" t="str">
        <f>"2116"</f>
        <v>2116</v>
      </c>
      <c r="E41" s="1" t="str">
        <f>"48/05/19"</f>
        <v>48/05/19</v>
      </c>
    </row>
    <row r="42" spans="1:5" x14ac:dyDescent="0.2">
      <c r="A42" s="1" t="str">
        <f>"احمدرضا"</f>
        <v>احمدرضا</v>
      </c>
      <c r="B42" s="1" t="str">
        <f>"جوكار"</f>
        <v>جوكار</v>
      </c>
      <c r="C42" s="1" t="str">
        <f>"شهريار"</f>
        <v>شهريار</v>
      </c>
      <c r="D42" s="1" t="str">
        <f>"14"</f>
        <v>14</v>
      </c>
      <c r="E42" s="1" t="str">
        <f>"56/06/30"</f>
        <v>56/06/30</v>
      </c>
    </row>
    <row r="43" spans="1:5" x14ac:dyDescent="0.2">
      <c r="A43" s="1" t="str">
        <f>"حيدر"</f>
        <v>حيدر</v>
      </c>
      <c r="B43" s="1" t="str">
        <f>"جهانگيري"</f>
        <v>جهانگيري</v>
      </c>
      <c r="C43" s="1" t="str">
        <f>"عبدالرسول"</f>
        <v>عبدالرسول</v>
      </c>
      <c r="D43" s="1" t="str">
        <f>"503"</f>
        <v>503</v>
      </c>
      <c r="E43" s="1" t="str">
        <f>"55/06/30"</f>
        <v>55/06/30</v>
      </c>
    </row>
    <row r="44" spans="1:5" x14ac:dyDescent="0.2">
      <c r="A44" s="1" t="str">
        <f>"احمدرضا"</f>
        <v>احمدرضا</v>
      </c>
      <c r="B44" s="1" t="str">
        <f>"حسن شاهي"</f>
        <v>حسن شاهي</v>
      </c>
      <c r="C44" s="1" t="str">
        <f>"محمدعلي"</f>
        <v>محمدعلي</v>
      </c>
      <c r="D44" s="1" t="str">
        <f>"1371"</f>
        <v>1371</v>
      </c>
      <c r="E44" s="1" t="str">
        <f>"57/05/15"</f>
        <v>57/05/15</v>
      </c>
    </row>
    <row r="45" spans="1:5" x14ac:dyDescent="0.2">
      <c r="A45" s="1" t="str">
        <f>"آرمان"</f>
        <v>آرمان</v>
      </c>
      <c r="B45" s="1" t="str">
        <f>"حسين زاده"</f>
        <v>حسين زاده</v>
      </c>
      <c r="C45" s="1" t="str">
        <f>"علي برز"</f>
        <v>علي برز</v>
      </c>
      <c r="D45" s="1" t="str">
        <f>"24"</f>
        <v>24</v>
      </c>
      <c r="E45" s="1" t="str">
        <f>"63/04/19"</f>
        <v>63/04/19</v>
      </c>
    </row>
    <row r="46" spans="1:5" x14ac:dyDescent="0.2">
      <c r="A46" s="1" t="str">
        <f>"سيد نادر"</f>
        <v>سيد نادر</v>
      </c>
      <c r="B46" s="1" t="str">
        <f>"حسيني"</f>
        <v>حسيني</v>
      </c>
      <c r="C46" s="1" t="str">
        <f>"سيدجعفر"</f>
        <v>سيدجعفر</v>
      </c>
      <c r="D46" s="1" t="str">
        <f>"329"</f>
        <v>329</v>
      </c>
      <c r="E46" s="1" t="str">
        <f>"65/04/16"</f>
        <v>65/04/16</v>
      </c>
    </row>
    <row r="47" spans="1:5" x14ac:dyDescent="0.2">
      <c r="A47" s="1" t="str">
        <f>"سيد عبدالرحمن"</f>
        <v>سيد عبدالرحمن</v>
      </c>
      <c r="B47" s="1" t="str">
        <f>"حسيني"</f>
        <v>حسيني</v>
      </c>
      <c r="C47" s="1" t="str">
        <f>"سيدجواد"</f>
        <v>سيدجواد</v>
      </c>
      <c r="D47" s="1" t="str">
        <f>"31"</f>
        <v>31</v>
      </c>
      <c r="E47" s="1" t="str">
        <f>"62/09/17"</f>
        <v>62/09/17</v>
      </c>
    </row>
    <row r="48" spans="1:5" x14ac:dyDescent="0.2">
      <c r="A48" s="1" t="str">
        <f>"سيد مهدي"</f>
        <v>سيد مهدي</v>
      </c>
      <c r="B48" s="1" t="str">
        <f>"حسيني"</f>
        <v>حسيني</v>
      </c>
      <c r="C48" s="1" t="str">
        <f>"سيدحسين"</f>
        <v>سيدحسين</v>
      </c>
      <c r="D48" s="1" t="str">
        <f>"2182"</f>
        <v>2182</v>
      </c>
      <c r="E48" s="1" t="str">
        <f>"65/01/01"</f>
        <v>65/01/01</v>
      </c>
    </row>
    <row r="49" spans="1:5" x14ac:dyDescent="0.2">
      <c r="A49" s="1" t="str">
        <f>"يوسف"</f>
        <v>يوسف</v>
      </c>
      <c r="B49" s="1" t="str">
        <f t="shared" ref="B49:B54" si="0">"حيدري"</f>
        <v>حيدري</v>
      </c>
      <c r="C49" s="1" t="str">
        <f>"حيدر"</f>
        <v>حيدر</v>
      </c>
      <c r="D49" s="1" t="str">
        <f>"6055"</f>
        <v>6055</v>
      </c>
      <c r="E49" s="1" t="str">
        <f>"51/05/06"</f>
        <v>51/05/06</v>
      </c>
    </row>
    <row r="50" spans="1:5" x14ac:dyDescent="0.2">
      <c r="A50" s="1" t="str">
        <f>"غلامرضا"</f>
        <v>غلامرضا</v>
      </c>
      <c r="B50" s="1" t="str">
        <f t="shared" si="0"/>
        <v>حيدري</v>
      </c>
      <c r="C50" s="1" t="str">
        <f>"حسين"</f>
        <v>حسين</v>
      </c>
      <c r="D50" s="1" t="str">
        <f>"597"</f>
        <v>597</v>
      </c>
      <c r="E50" s="1" t="str">
        <f>"48/06/25"</f>
        <v>48/06/25</v>
      </c>
    </row>
    <row r="51" spans="1:5" x14ac:dyDescent="0.2">
      <c r="A51" s="1" t="str">
        <f>"نعمت اله"</f>
        <v>نعمت اله</v>
      </c>
      <c r="B51" s="1" t="str">
        <f t="shared" si="0"/>
        <v>حيدري</v>
      </c>
      <c r="C51" s="1" t="str">
        <f>"كرم"</f>
        <v>كرم</v>
      </c>
      <c r="D51" s="1" t="str">
        <f>"1468"</f>
        <v>1468</v>
      </c>
      <c r="E51" s="1" t="str">
        <f>"47/05/01"</f>
        <v>47/05/01</v>
      </c>
    </row>
    <row r="52" spans="1:5" x14ac:dyDescent="0.2">
      <c r="A52" s="1" t="str">
        <f>"علي"</f>
        <v>علي</v>
      </c>
      <c r="B52" s="1" t="str">
        <f t="shared" si="0"/>
        <v>حيدري</v>
      </c>
      <c r="C52" s="1" t="str">
        <f>"محمدعلي"</f>
        <v>محمدعلي</v>
      </c>
      <c r="D52" s="1" t="str">
        <f>"2449"</f>
        <v>2449</v>
      </c>
      <c r="E52" s="1" t="str">
        <f>"57/12/20"</f>
        <v>57/12/20</v>
      </c>
    </row>
    <row r="53" spans="1:5" x14ac:dyDescent="0.2">
      <c r="A53" s="1" t="str">
        <f>"اكبر"</f>
        <v>اكبر</v>
      </c>
      <c r="B53" s="1" t="str">
        <f t="shared" si="0"/>
        <v>حيدري</v>
      </c>
      <c r="C53" s="1" t="str">
        <f>"علي"</f>
        <v>علي</v>
      </c>
      <c r="D53" s="1" t="str">
        <f>"3005"</f>
        <v>3005</v>
      </c>
      <c r="E53" s="1" t="str">
        <f>"65/11/25"</f>
        <v>65/11/25</v>
      </c>
    </row>
    <row r="54" spans="1:5" x14ac:dyDescent="0.2">
      <c r="A54" s="1" t="str">
        <f>"جواد"</f>
        <v>جواد</v>
      </c>
      <c r="B54" s="1" t="str">
        <f t="shared" si="0"/>
        <v>حيدري</v>
      </c>
      <c r="C54" s="1" t="str">
        <f>"محمود"</f>
        <v>محمود</v>
      </c>
      <c r="D54" s="1" t="str">
        <f>"490"</f>
        <v>490</v>
      </c>
      <c r="E54" s="1" t="str">
        <f>"62/04/24"</f>
        <v>62/04/24</v>
      </c>
    </row>
    <row r="55" spans="1:5" x14ac:dyDescent="0.2">
      <c r="A55" s="1" t="str">
        <f>"مهدي"</f>
        <v>مهدي</v>
      </c>
      <c r="B55" s="1" t="str">
        <f>"حيدريان"</f>
        <v>حيدريان</v>
      </c>
      <c r="C55" s="1" t="str">
        <f>"حسين"</f>
        <v>حسين</v>
      </c>
      <c r="D55" s="1" t="str">
        <f>"9184"</f>
        <v>9184</v>
      </c>
      <c r="E55" s="1" t="str">
        <f>"60/06/30"</f>
        <v>60/06/30</v>
      </c>
    </row>
    <row r="56" spans="1:5" x14ac:dyDescent="0.2">
      <c r="A56" s="1" t="str">
        <f>"محمد"</f>
        <v>محمد</v>
      </c>
      <c r="B56" s="1" t="str">
        <f>"خان زاده"</f>
        <v>خان زاده</v>
      </c>
      <c r="C56" s="1" t="str">
        <f>"نگهدار"</f>
        <v>نگهدار</v>
      </c>
      <c r="D56" s="1" t="str">
        <f>"8420"</f>
        <v>8420</v>
      </c>
      <c r="E56" s="1" t="str">
        <f>"66/06/30"</f>
        <v>66/06/30</v>
      </c>
    </row>
    <row r="57" spans="1:5" x14ac:dyDescent="0.2">
      <c r="A57" s="1" t="str">
        <f>"داود"</f>
        <v>داود</v>
      </c>
      <c r="B57" s="1" t="str">
        <f>"خدادادي"</f>
        <v>خدادادي</v>
      </c>
      <c r="C57" s="1" t="str">
        <f>"محمدرضا"</f>
        <v>محمدرضا</v>
      </c>
      <c r="D57" s="1" t="str">
        <f>"781"</f>
        <v>781</v>
      </c>
      <c r="E57" s="1" t="str">
        <f>"58/01/01"</f>
        <v>58/01/01</v>
      </c>
    </row>
    <row r="58" spans="1:5" x14ac:dyDescent="0.2">
      <c r="A58" s="1" t="str">
        <f>"مهدي"</f>
        <v>مهدي</v>
      </c>
      <c r="B58" s="1" t="str">
        <f>"خليفه ليراوي"</f>
        <v>خليفه ليراوي</v>
      </c>
      <c r="C58" s="1" t="str">
        <f>"شهباز"</f>
        <v>شهباز</v>
      </c>
      <c r="D58" s="1" t="str">
        <f>"612"</f>
        <v>612</v>
      </c>
      <c r="E58" s="1" t="str">
        <f>"58/09/14"</f>
        <v>58/09/14</v>
      </c>
    </row>
    <row r="59" spans="1:5" x14ac:dyDescent="0.2">
      <c r="A59" s="1" t="str">
        <f>"هادي"</f>
        <v>هادي</v>
      </c>
      <c r="B59" s="1" t="str">
        <f>"خواجه"</f>
        <v>خواجه</v>
      </c>
      <c r="C59" s="1" t="str">
        <f>"عبدالصمد"</f>
        <v>عبدالصمد</v>
      </c>
      <c r="D59" s="1" t="str">
        <f>"1088"</f>
        <v>1088</v>
      </c>
      <c r="E59" s="1" t="str">
        <f>"63/03/15"</f>
        <v>63/03/15</v>
      </c>
    </row>
    <row r="60" spans="1:5" x14ac:dyDescent="0.2">
      <c r="A60" s="1" t="str">
        <f>"رضا"</f>
        <v>رضا</v>
      </c>
      <c r="B60" s="1" t="str">
        <f>"دهقان"</f>
        <v>دهقان</v>
      </c>
      <c r="C60" s="1" t="str">
        <f>"خداداد"</f>
        <v>خداداد</v>
      </c>
      <c r="D60" s="1" t="str">
        <f>"34394"</f>
        <v>34394</v>
      </c>
      <c r="E60" s="1" t="str">
        <f>"59/09/15"</f>
        <v>59/09/15</v>
      </c>
    </row>
    <row r="61" spans="1:5" x14ac:dyDescent="0.2">
      <c r="A61" s="1" t="str">
        <f>"هادي"</f>
        <v>هادي</v>
      </c>
      <c r="B61" s="1" t="str">
        <f>"دهقان كمارجي"</f>
        <v>دهقان كمارجي</v>
      </c>
      <c r="C61" s="1" t="str">
        <f>"مختار"</f>
        <v>مختار</v>
      </c>
      <c r="D61" s="1" t="str">
        <f>"753"</f>
        <v>753</v>
      </c>
      <c r="E61" s="1" t="str">
        <f>"56/07/01"</f>
        <v>56/07/01</v>
      </c>
    </row>
    <row r="62" spans="1:5" x14ac:dyDescent="0.2">
      <c r="A62" s="1" t="str">
        <f>"ناصر"</f>
        <v>ناصر</v>
      </c>
      <c r="B62" s="1" t="str">
        <f>"دهقاني"</f>
        <v>دهقاني</v>
      </c>
      <c r="C62" s="1" t="str">
        <f>"موسي"</f>
        <v>موسي</v>
      </c>
      <c r="D62" s="1" t="str">
        <f>"378"</f>
        <v>378</v>
      </c>
      <c r="E62" s="1" t="str">
        <f>"58/05/02"</f>
        <v>58/05/02</v>
      </c>
    </row>
    <row r="63" spans="1:5" x14ac:dyDescent="0.2">
      <c r="A63" s="1" t="str">
        <f>"احمد"</f>
        <v>احمد</v>
      </c>
      <c r="B63" s="1" t="str">
        <f>"راستي فرد"</f>
        <v>راستي فرد</v>
      </c>
      <c r="C63" s="1" t="str">
        <f>"حسين"</f>
        <v>حسين</v>
      </c>
      <c r="D63" s="1" t="str">
        <f>"32681"</f>
        <v>32681</v>
      </c>
      <c r="E63" s="1" t="str">
        <f>"55/10/15"</f>
        <v>55/10/15</v>
      </c>
    </row>
    <row r="64" spans="1:5" x14ac:dyDescent="0.2">
      <c r="A64" s="1" t="str">
        <f>"مختار"</f>
        <v>مختار</v>
      </c>
      <c r="B64" s="1" t="str">
        <f>"رضائي"</f>
        <v>رضائي</v>
      </c>
      <c r="C64" s="1" t="str">
        <f>"عبدالرضا"</f>
        <v>عبدالرضا</v>
      </c>
      <c r="D64" s="1" t="str">
        <f>"400"</f>
        <v>400</v>
      </c>
      <c r="E64" s="1" t="str">
        <f>"47/12/01"</f>
        <v>47/12/01</v>
      </c>
    </row>
    <row r="65" spans="1:5" x14ac:dyDescent="0.2">
      <c r="A65" s="1" t="str">
        <f>"ابوطالب"</f>
        <v>ابوطالب</v>
      </c>
      <c r="B65" s="1" t="str">
        <f>"روان بخش"</f>
        <v>روان بخش</v>
      </c>
      <c r="C65" s="1" t="str">
        <f>"عباس"</f>
        <v>عباس</v>
      </c>
      <c r="D65" s="1" t="str">
        <f>"1853"</f>
        <v>1853</v>
      </c>
      <c r="E65" s="1" t="str">
        <f>"66/10/01"</f>
        <v>66/10/01</v>
      </c>
    </row>
    <row r="66" spans="1:5" x14ac:dyDescent="0.2">
      <c r="A66" s="1" t="str">
        <f>"رضا"</f>
        <v>رضا</v>
      </c>
      <c r="B66" s="1" t="str">
        <f>"زارعي"</f>
        <v>زارعي</v>
      </c>
      <c r="C66" s="1" t="str">
        <f>"حيدر"</f>
        <v>حيدر</v>
      </c>
      <c r="D66" s="1" t="str">
        <f>"8488"</f>
        <v>8488</v>
      </c>
      <c r="E66" s="1" t="str">
        <f>"54/11/20"</f>
        <v>54/11/20</v>
      </c>
    </row>
    <row r="67" spans="1:5" x14ac:dyDescent="0.2">
      <c r="A67" s="1" t="str">
        <f>"ابوالحسن"</f>
        <v>ابوالحسن</v>
      </c>
      <c r="B67" s="1" t="str">
        <f>"زارعي"</f>
        <v>زارعي</v>
      </c>
      <c r="C67" s="1" t="str">
        <f>"علي"</f>
        <v>علي</v>
      </c>
      <c r="D67" s="1" t="str">
        <f>"310"</f>
        <v>310</v>
      </c>
      <c r="E67" s="1" t="str">
        <f>"56/03/03"</f>
        <v>56/03/03</v>
      </c>
    </row>
    <row r="68" spans="1:5" x14ac:dyDescent="0.2">
      <c r="A68" s="1" t="str">
        <f>"اعظم"</f>
        <v>اعظم</v>
      </c>
      <c r="B68" s="1" t="str">
        <f>"زاهدي كللي"</f>
        <v>زاهدي كللي</v>
      </c>
      <c r="C68" s="1" t="str">
        <f>"علي"</f>
        <v>علي</v>
      </c>
      <c r="D68" s="1" t="str">
        <f>"23"</f>
        <v>23</v>
      </c>
      <c r="E68" s="1" t="str">
        <f>"60/11/01"</f>
        <v>60/11/01</v>
      </c>
    </row>
    <row r="69" spans="1:5" x14ac:dyDescent="0.2">
      <c r="A69" s="1" t="str">
        <f>"هادي"</f>
        <v>هادي</v>
      </c>
      <c r="B69" s="1" t="str">
        <f>"زنده بودي"</f>
        <v>زنده بودي</v>
      </c>
      <c r="C69" s="1" t="str">
        <f>"محمدعلي"</f>
        <v>محمدعلي</v>
      </c>
      <c r="D69" s="1" t="str">
        <f>"2598"</f>
        <v>2598</v>
      </c>
      <c r="E69" s="1" t="str">
        <f>"65/08/30"</f>
        <v>65/08/30</v>
      </c>
    </row>
    <row r="70" spans="1:5" x14ac:dyDescent="0.2">
      <c r="A70" s="1" t="str">
        <f>"جواد"</f>
        <v>جواد</v>
      </c>
      <c r="B70" s="1" t="str">
        <f>"زنده بودي"</f>
        <v>زنده بودي</v>
      </c>
      <c r="C70" s="1" t="str">
        <f>"احمد"</f>
        <v>احمد</v>
      </c>
      <c r="D70" s="1" t="str">
        <f>"5597"</f>
        <v>5597</v>
      </c>
      <c r="E70" s="1" t="str">
        <f>"67/09/04"</f>
        <v>67/09/04</v>
      </c>
    </row>
    <row r="71" spans="1:5" x14ac:dyDescent="0.2">
      <c r="A71" s="1" t="str">
        <f>"مهدي"</f>
        <v>مهدي</v>
      </c>
      <c r="B71" s="1" t="str">
        <f>"زنده بودي"</f>
        <v>زنده بودي</v>
      </c>
      <c r="C71" s="1" t="str">
        <f>"علي"</f>
        <v>علي</v>
      </c>
      <c r="D71" s="1" t="str">
        <f>"59"</f>
        <v>59</v>
      </c>
      <c r="E71" s="1" t="str">
        <f>"64/01/20"</f>
        <v>64/01/20</v>
      </c>
    </row>
    <row r="72" spans="1:5" x14ac:dyDescent="0.2">
      <c r="A72" s="1" t="str">
        <f>"روح اله"</f>
        <v>روح اله</v>
      </c>
      <c r="B72" s="1" t="str">
        <f>"زنده بودي"</f>
        <v>زنده بودي</v>
      </c>
      <c r="C72" s="1" t="str">
        <f>"محمود"</f>
        <v>محمود</v>
      </c>
      <c r="D72" s="1" t="str">
        <f>"4382"</f>
        <v>4382</v>
      </c>
      <c r="E72" s="1" t="str">
        <f>"66/10/22"</f>
        <v>66/10/22</v>
      </c>
    </row>
    <row r="73" spans="1:5" x14ac:dyDescent="0.2">
      <c r="A73" s="1" t="str">
        <f>"علي"</f>
        <v>علي</v>
      </c>
      <c r="B73" s="1" t="str">
        <f>"زيارتي"</f>
        <v>زيارتي</v>
      </c>
      <c r="C73" s="1" t="str">
        <f>"خليل"</f>
        <v>خليل</v>
      </c>
      <c r="D73" s="1" t="str">
        <f>"8"</f>
        <v>8</v>
      </c>
      <c r="E73" s="1" t="str">
        <f>"50/01/01"</f>
        <v>50/01/01</v>
      </c>
    </row>
    <row r="74" spans="1:5" x14ac:dyDescent="0.2">
      <c r="A74" s="1" t="str">
        <f>"عبداله"</f>
        <v>عبداله</v>
      </c>
      <c r="B74" s="1" t="str">
        <f>"ساجدي"</f>
        <v>ساجدي</v>
      </c>
      <c r="C74" s="1" t="str">
        <f>"مرتضي"</f>
        <v>مرتضي</v>
      </c>
      <c r="D74" s="1" t="str">
        <f>"1017"</f>
        <v>1017</v>
      </c>
      <c r="E74" s="1" t="str">
        <f>"61/05/20"</f>
        <v>61/05/20</v>
      </c>
    </row>
    <row r="75" spans="1:5" x14ac:dyDescent="0.2">
      <c r="A75" s="1" t="str">
        <f>"مجتبي"</f>
        <v>مجتبي</v>
      </c>
      <c r="B75" s="1" t="str">
        <f>"ستونه"</f>
        <v>ستونه</v>
      </c>
      <c r="C75" s="1" t="str">
        <f>"مختار"</f>
        <v>مختار</v>
      </c>
      <c r="D75" s="1" t="str">
        <f>"1526"</f>
        <v>1526</v>
      </c>
      <c r="E75" s="1" t="str">
        <f>"62/06/30"</f>
        <v>62/06/30</v>
      </c>
    </row>
    <row r="76" spans="1:5" x14ac:dyDescent="0.2">
      <c r="A76" s="1" t="str">
        <f>"هادي"</f>
        <v>هادي</v>
      </c>
      <c r="B76" s="1" t="str">
        <f>"سرداركان"</f>
        <v>سرداركان</v>
      </c>
      <c r="C76" s="1" t="str">
        <f>"اله كرم"</f>
        <v>اله كرم</v>
      </c>
      <c r="D76" s="1" t="str">
        <f>"382"</f>
        <v>382</v>
      </c>
      <c r="E76" s="1" t="str">
        <f>"58/05/05"</f>
        <v>58/05/05</v>
      </c>
    </row>
    <row r="77" spans="1:5" x14ac:dyDescent="0.2">
      <c r="A77" s="1" t="str">
        <f>"غلامحسن"</f>
        <v>غلامحسن</v>
      </c>
      <c r="B77" s="1" t="str">
        <f>"سرمدي"</f>
        <v>سرمدي</v>
      </c>
      <c r="C77" s="1" t="str">
        <f>"اسماعيل"</f>
        <v>اسماعيل</v>
      </c>
      <c r="D77" s="1" t="str">
        <f>"34651"</f>
        <v>34651</v>
      </c>
      <c r="E77" s="1" t="str">
        <f>"60/11/03"</f>
        <v>60/11/03</v>
      </c>
    </row>
    <row r="78" spans="1:5" x14ac:dyDescent="0.2">
      <c r="A78" s="1" t="str">
        <f>"مهدي"</f>
        <v>مهدي</v>
      </c>
      <c r="B78" s="1" t="str">
        <f>"سنچولي"</f>
        <v>سنچولي</v>
      </c>
      <c r="C78" s="1" t="str">
        <f>"ميرعلي"</f>
        <v>ميرعلي</v>
      </c>
      <c r="D78" s="1" t="str">
        <f>"2171"</f>
        <v>2171</v>
      </c>
      <c r="E78" s="1" t="str">
        <f>"62/07/14"</f>
        <v>62/07/14</v>
      </c>
    </row>
    <row r="79" spans="1:5" x14ac:dyDescent="0.2">
      <c r="A79" s="1" t="str">
        <f>"مصطفي"</f>
        <v>مصطفي</v>
      </c>
      <c r="B79" s="1" t="str">
        <f>"سيروس"</f>
        <v>سيروس</v>
      </c>
      <c r="C79" s="1" t="str">
        <f>"فتح اله"</f>
        <v>فتح اله</v>
      </c>
      <c r="D79" s="1" t="str">
        <f>"117"</f>
        <v>117</v>
      </c>
      <c r="E79" s="1" t="str">
        <f>"65/06/30"</f>
        <v>65/06/30</v>
      </c>
    </row>
    <row r="80" spans="1:5" x14ac:dyDescent="0.2">
      <c r="A80" s="1" t="str">
        <f>"خضر"</f>
        <v>خضر</v>
      </c>
      <c r="B80" s="1" t="str">
        <f>"شفيعي"</f>
        <v>شفيعي</v>
      </c>
      <c r="C80" s="1" t="str">
        <f>"حسن"</f>
        <v>حسن</v>
      </c>
      <c r="D80" s="1" t="str">
        <f>"68"</f>
        <v>68</v>
      </c>
      <c r="E80" s="1" t="str">
        <f>"64/01/10"</f>
        <v>64/01/10</v>
      </c>
    </row>
    <row r="81" spans="1:5" x14ac:dyDescent="0.2">
      <c r="A81" s="1" t="str">
        <f>"اسماعيل"</f>
        <v>اسماعيل</v>
      </c>
      <c r="B81" s="1" t="str">
        <f>"شنبدي"</f>
        <v>شنبدي</v>
      </c>
      <c r="C81" s="1" t="str">
        <f>"محمد"</f>
        <v>محمد</v>
      </c>
      <c r="D81" s="1" t="str">
        <f>"2"</f>
        <v>2</v>
      </c>
      <c r="E81" s="1" t="str">
        <f>"55/01/03"</f>
        <v>55/01/03</v>
      </c>
    </row>
    <row r="82" spans="1:5" x14ac:dyDescent="0.2">
      <c r="A82" s="1" t="str">
        <f>"مهدي"</f>
        <v>مهدي</v>
      </c>
      <c r="B82" s="1" t="str">
        <f>"صابري نيا"</f>
        <v>صابري نيا</v>
      </c>
      <c r="C82" s="1" t="str">
        <f>"خضر"</f>
        <v>خضر</v>
      </c>
      <c r="D82" s="1" t="str">
        <f>"958"</f>
        <v>958</v>
      </c>
      <c r="E82" s="1" t="str">
        <f>"58/03/19"</f>
        <v>58/03/19</v>
      </c>
    </row>
    <row r="83" spans="1:5" x14ac:dyDescent="0.2">
      <c r="A83" s="1" t="str">
        <f>"محمد"</f>
        <v>محمد</v>
      </c>
      <c r="B83" s="1" t="str">
        <f>"صدوقي"</f>
        <v>صدوقي</v>
      </c>
      <c r="C83" s="1" t="str">
        <f>"احمد"</f>
        <v>احمد</v>
      </c>
      <c r="D83" s="1" t="str">
        <f>"2149"</f>
        <v>2149</v>
      </c>
      <c r="E83" s="1" t="str">
        <f>"63/12/18"</f>
        <v>63/12/18</v>
      </c>
    </row>
    <row r="84" spans="1:5" x14ac:dyDescent="0.2">
      <c r="A84" s="1" t="str">
        <f>"مسعود"</f>
        <v>مسعود</v>
      </c>
      <c r="B84" s="1" t="str">
        <f>"صميمي"</f>
        <v>صميمي</v>
      </c>
      <c r="C84" s="1" t="str">
        <f>"علي"</f>
        <v>علي</v>
      </c>
      <c r="D84" s="1" t="str">
        <f>"94"</f>
        <v>94</v>
      </c>
      <c r="E84" s="1" t="str">
        <f>"59/01/10"</f>
        <v>59/01/10</v>
      </c>
    </row>
    <row r="85" spans="1:5" x14ac:dyDescent="0.2">
      <c r="A85" s="1" t="str">
        <f>"سيد صادق"</f>
        <v>سيد صادق</v>
      </c>
      <c r="B85" s="1" t="str">
        <f>"طاهري"</f>
        <v>طاهري</v>
      </c>
      <c r="C85" s="1" t="str">
        <f>"سيدعباس"</f>
        <v>سيدعباس</v>
      </c>
      <c r="D85" s="1" t="str">
        <f>"1136"</f>
        <v>1136</v>
      </c>
      <c r="E85" s="1" t="str">
        <f>"63/06/10"</f>
        <v>63/06/10</v>
      </c>
    </row>
    <row r="86" spans="1:5" x14ac:dyDescent="0.2">
      <c r="A86" s="1" t="str">
        <f>"ناصر"</f>
        <v>ناصر</v>
      </c>
      <c r="B86" s="1" t="str">
        <f>"طه منش"</f>
        <v>طه منش</v>
      </c>
      <c r="C86" s="1" t="str">
        <f>"حسن"</f>
        <v>حسن</v>
      </c>
      <c r="D86" s="1" t="str">
        <f>"2878"</f>
        <v>2878</v>
      </c>
      <c r="E86" s="1" t="str">
        <f>"64/06/25"</f>
        <v>64/06/25</v>
      </c>
    </row>
    <row r="87" spans="1:5" x14ac:dyDescent="0.2">
      <c r="A87" s="1" t="str">
        <f>"عالي"</f>
        <v>عالي</v>
      </c>
      <c r="B87" s="1" t="str">
        <f>"عالي زاده"</f>
        <v>عالي زاده</v>
      </c>
      <c r="C87" s="1" t="str">
        <f>"حسين"</f>
        <v>حسين</v>
      </c>
      <c r="D87" s="1" t="str">
        <f>"6758"</f>
        <v>6758</v>
      </c>
      <c r="E87" s="1" t="str">
        <f>"50/05/30"</f>
        <v>50/05/30</v>
      </c>
    </row>
    <row r="88" spans="1:5" x14ac:dyDescent="0.2">
      <c r="A88" s="1" t="str">
        <f>"حسن"</f>
        <v>حسن</v>
      </c>
      <c r="B88" s="1" t="str">
        <f>"عامريان"</f>
        <v>عامريان</v>
      </c>
      <c r="C88" s="1" t="str">
        <f>"عبدالزهرا"</f>
        <v>عبدالزهرا</v>
      </c>
      <c r="D88" s="1" t="str">
        <f>"5401"</f>
        <v>5401</v>
      </c>
      <c r="E88" s="1" t="str">
        <f>"66/03/25"</f>
        <v>66/03/25</v>
      </c>
    </row>
    <row r="89" spans="1:5" x14ac:dyDescent="0.2">
      <c r="A89" s="1" t="str">
        <f>"رسول"</f>
        <v>رسول</v>
      </c>
      <c r="B89" s="1" t="str">
        <f>"عبدلي"</f>
        <v>عبدلي</v>
      </c>
      <c r="C89" s="1" t="str">
        <f>"غلام"</f>
        <v>غلام</v>
      </c>
      <c r="D89" s="1" t="str">
        <f>"524"</f>
        <v>524</v>
      </c>
      <c r="E89" s="1" t="str">
        <f>"54/06/20"</f>
        <v>54/06/20</v>
      </c>
    </row>
    <row r="90" spans="1:5" x14ac:dyDescent="0.2">
      <c r="A90" s="1" t="str">
        <f>"عباس"</f>
        <v>عباس</v>
      </c>
      <c r="B90" s="1" t="str">
        <f>"عزمي"</f>
        <v>عزمي</v>
      </c>
      <c r="C90" s="1" t="str">
        <f>"عبداله"</f>
        <v>عبداله</v>
      </c>
      <c r="D90" s="1" t="str">
        <f>"1151"</f>
        <v>1151</v>
      </c>
      <c r="E90" s="1" t="str">
        <f>"63/06/11"</f>
        <v>63/06/11</v>
      </c>
    </row>
    <row r="91" spans="1:5" x14ac:dyDescent="0.2">
      <c r="A91" s="1" t="str">
        <f>"ايمان"</f>
        <v>ايمان</v>
      </c>
      <c r="B91" s="1" t="str">
        <f>"عزيزي"</f>
        <v>عزيزي</v>
      </c>
      <c r="C91" s="1" t="str">
        <f>"عبدالرسول"</f>
        <v>عبدالرسول</v>
      </c>
      <c r="D91" s="1" t="str">
        <f>"2560"</f>
        <v>2560</v>
      </c>
      <c r="E91" s="1" t="str">
        <f>"63/10/26"</f>
        <v>63/10/26</v>
      </c>
    </row>
    <row r="92" spans="1:5" x14ac:dyDescent="0.2">
      <c r="A92" s="1" t="str">
        <f>"احمد"</f>
        <v>احمد</v>
      </c>
      <c r="B92" s="1" t="str">
        <f>"علي زاده"</f>
        <v>علي زاده</v>
      </c>
      <c r="C92" s="1" t="str">
        <f>"محمدعلي"</f>
        <v>محمدعلي</v>
      </c>
      <c r="D92" s="1" t="str">
        <f>"11125"</f>
        <v>11125</v>
      </c>
      <c r="E92" s="1" t="str">
        <f>"59/06/12"</f>
        <v>59/06/12</v>
      </c>
    </row>
    <row r="93" spans="1:5" x14ac:dyDescent="0.2">
      <c r="A93" s="1" t="str">
        <f>"غلامحسين"</f>
        <v>غلامحسين</v>
      </c>
      <c r="B93" s="1" t="str">
        <f>"غلامي"</f>
        <v>غلامي</v>
      </c>
      <c r="C93" s="1" t="str">
        <f>"علي"</f>
        <v>علي</v>
      </c>
      <c r="D93" s="1" t="str">
        <f>"10227"</f>
        <v>10227</v>
      </c>
      <c r="E93" s="1" t="str">
        <f>"58/06/10"</f>
        <v>58/06/10</v>
      </c>
    </row>
    <row r="94" spans="1:5" x14ac:dyDescent="0.2">
      <c r="A94" s="1" t="str">
        <f>"روح اله"</f>
        <v>روح اله</v>
      </c>
      <c r="B94" s="1" t="str">
        <f>"غلامي"</f>
        <v>غلامي</v>
      </c>
      <c r="C94" s="1" t="str">
        <f>"محمد"</f>
        <v>محمد</v>
      </c>
      <c r="D94" s="1" t="str">
        <f>"2297"</f>
        <v>2297</v>
      </c>
      <c r="E94" s="1" t="str">
        <f>"58/06/10"</f>
        <v>58/06/10</v>
      </c>
    </row>
    <row r="95" spans="1:5" x14ac:dyDescent="0.2">
      <c r="A95" s="1" t="str">
        <f>"ايوب"</f>
        <v>ايوب</v>
      </c>
      <c r="B95" s="1" t="str">
        <f>"غلامي"</f>
        <v>غلامي</v>
      </c>
      <c r="C95" s="1" t="str">
        <f>"مراد"</f>
        <v>مراد</v>
      </c>
      <c r="D95" s="1" t="str">
        <f>"102"</f>
        <v>102</v>
      </c>
      <c r="E95" s="1" t="str">
        <f>"67/01/01"</f>
        <v>67/01/01</v>
      </c>
    </row>
    <row r="96" spans="1:5" x14ac:dyDescent="0.2">
      <c r="A96" s="1" t="str">
        <f>"علي"</f>
        <v>علي</v>
      </c>
      <c r="B96" s="1" t="str">
        <f>"قلندري"</f>
        <v>قلندري</v>
      </c>
      <c r="C96" s="1" t="str">
        <f>"حسين"</f>
        <v>حسين</v>
      </c>
      <c r="D96" s="1" t="str">
        <f>"32080"</f>
        <v>32080</v>
      </c>
      <c r="E96" s="1" t="str">
        <f>"53/06/15"</f>
        <v>53/06/15</v>
      </c>
    </row>
    <row r="97" spans="1:5" x14ac:dyDescent="0.2">
      <c r="A97" s="1" t="str">
        <f>"يونس"</f>
        <v>يونس</v>
      </c>
      <c r="B97" s="1" t="str">
        <f>"قلندري"</f>
        <v>قلندري</v>
      </c>
      <c r="C97" s="1" t="str">
        <f>"حسين"</f>
        <v>حسين</v>
      </c>
      <c r="D97" s="1" t="str">
        <f>"50"</f>
        <v>50</v>
      </c>
      <c r="E97" s="1" t="str">
        <f>"64/10/29"</f>
        <v>64/10/29</v>
      </c>
    </row>
    <row r="98" spans="1:5" x14ac:dyDescent="0.2">
      <c r="A98" s="1" t="str">
        <f>"مهدي"</f>
        <v>مهدي</v>
      </c>
      <c r="B98" s="1" t="str">
        <f>"كازروني"</f>
        <v>كازروني</v>
      </c>
      <c r="C98" s="1" t="str">
        <f>"عليباش"</f>
        <v>عليباش</v>
      </c>
      <c r="D98" s="1" t="str">
        <f>"1027"</f>
        <v>1027</v>
      </c>
      <c r="E98" s="1" t="str">
        <f>"57/06/29"</f>
        <v>57/06/29</v>
      </c>
    </row>
    <row r="99" spans="1:5" x14ac:dyDescent="0.2">
      <c r="A99" s="1" t="str">
        <f>"حميد"</f>
        <v>حميد</v>
      </c>
      <c r="B99" s="1" t="str">
        <f>"كازروني"</f>
        <v>كازروني</v>
      </c>
      <c r="C99" s="1" t="str">
        <f>"عليباش"</f>
        <v>عليباش</v>
      </c>
      <c r="D99" s="1" t="str">
        <f>"9880"</f>
        <v>9880</v>
      </c>
      <c r="E99" s="1" t="str">
        <f>"66/11/23"</f>
        <v>66/11/23</v>
      </c>
    </row>
    <row r="100" spans="1:5" x14ac:dyDescent="0.2">
      <c r="A100" s="1" t="str">
        <f>"مسعود"</f>
        <v>مسعود</v>
      </c>
      <c r="B100" s="1" t="str">
        <f>"كرامي"</f>
        <v>كرامي</v>
      </c>
      <c r="C100" s="1" t="str">
        <f>"عبداله"</f>
        <v>عبداله</v>
      </c>
      <c r="D100" s="1" t="str">
        <f>"391"</f>
        <v>391</v>
      </c>
      <c r="E100" s="1" t="str">
        <f>"64/04/30"</f>
        <v>64/04/30</v>
      </c>
    </row>
    <row r="101" spans="1:5" x14ac:dyDescent="0.2">
      <c r="A101" s="1" t="str">
        <f>"حسن"</f>
        <v>حسن</v>
      </c>
      <c r="B101" s="1" t="str">
        <f>"كردواني"</f>
        <v>كردواني</v>
      </c>
      <c r="C101" s="1" t="str">
        <f>"غلامرضا"</f>
        <v>غلامرضا</v>
      </c>
      <c r="D101" s="1" t="str">
        <f>"12850"</f>
        <v>12850</v>
      </c>
      <c r="E101" s="1" t="str">
        <f>"49/01/01"</f>
        <v>49/01/01</v>
      </c>
    </row>
    <row r="102" spans="1:5" x14ac:dyDescent="0.2">
      <c r="A102" s="1" t="str">
        <f>"حسين"</f>
        <v>حسين</v>
      </c>
      <c r="B102" s="1" t="str">
        <f>"كرمي"</f>
        <v>كرمي</v>
      </c>
      <c r="C102" s="1" t="str">
        <f>"نوراله"</f>
        <v>نوراله</v>
      </c>
      <c r="D102" s="1" t="str">
        <f>"12214"</f>
        <v>12214</v>
      </c>
      <c r="E102" s="1" t="str">
        <f>"67/06/28"</f>
        <v>67/06/28</v>
      </c>
    </row>
    <row r="103" spans="1:5" x14ac:dyDescent="0.2">
      <c r="A103" s="1" t="str">
        <f>"محمد"</f>
        <v>محمد</v>
      </c>
      <c r="B103" s="1" t="str">
        <f>"كريمي"</f>
        <v>كريمي</v>
      </c>
      <c r="C103" s="1" t="str">
        <f>"موسي"</f>
        <v>موسي</v>
      </c>
      <c r="D103" s="1" t="str">
        <f>"5635"</f>
        <v>5635</v>
      </c>
      <c r="E103" s="1" t="str">
        <f>"65/06/30"</f>
        <v>65/06/30</v>
      </c>
    </row>
    <row r="104" spans="1:5" x14ac:dyDescent="0.2">
      <c r="A104" s="1" t="str">
        <f>"مسعود"</f>
        <v>مسعود</v>
      </c>
      <c r="B104" s="1" t="str">
        <f>"كشت ريز"</f>
        <v>كشت ريز</v>
      </c>
      <c r="C104" s="1" t="str">
        <f>"عبداله"</f>
        <v>عبداله</v>
      </c>
      <c r="D104" s="1" t="str">
        <f>"3530036064"</f>
        <v>3530036064</v>
      </c>
      <c r="E104" s="1" t="str">
        <f>"67/11/20"</f>
        <v>67/11/20</v>
      </c>
    </row>
    <row r="105" spans="1:5" x14ac:dyDescent="0.2">
      <c r="A105" s="1" t="str">
        <f>"ميثم"</f>
        <v>ميثم</v>
      </c>
      <c r="B105" s="1" t="str">
        <f>"كللي خورموجي"</f>
        <v>كللي خورموجي</v>
      </c>
      <c r="C105" s="1" t="str">
        <f>"راه خدا"</f>
        <v>راه خدا</v>
      </c>
      <c r="D105" s="1" t="str">
        <f>"3540013407"</f>
        <v>3540013407</v>
      </c>
      <c r="E105" s="1" t="str">
        <f>"68/07/20"</f>
        <v>68/07/20</v>
      </c>
    </row>
    <row r="106" spans="1:5" x14ac:dyDescent="0.2">
      <c r="A106" s="1" t="str">
        <f>"حميد"</f>
        <v>حميد</v>
      </c>
      <c r="B106" s="1" t="str">
        <f>"كمالي"</f>
        <v>كمالي</v>
      </c>
      <c r="C106" s="1" t="str">
        <f>"خداكرم"</f>
        <v>خداكرم</v>
      </c>
      <c r="D106" s="1" t="str">
        <f>"65"</f>
        <v>65</v>
      </c>
      <c r="E106" s="1" t="str">
        <f>"64/04/25"</f>
        <v>64/04/25</v>
      </c>
    </row>
    <row r="107" spans="1:5" x14ac:dyDescent="0.2">
      <c r="A107" s="1" t="str">
        <f>"حسين"</f>
        <v>حسين</v>
      </c>
      <c r="B107" s="1" t="str">
        <f>"گنجي فرد"</f>
        <v>گنجي فرد</v>
      </c>
      <c r="C107" s="1" t="str">
        <f>"عبدالحسين"</f>
        <v>عبدالحسين</v>
      </c>
      <c r="D107" s="1" t="str">
        <f>"26"</f>
        <v>26</v>
      </c>
      <c r="E107" s="1" t="str">
        <f>"60/01/09"</f>
        <v>60/01/09</v>
      </c>
    </row>
    <row r="108" spans="1:5" x14ac:dyDescent="0.2">
      <c r="A108" s="1" t="str">
        <f>"نصراله"</f>
        <v>نصراله</v>
      </c>
      <c r="B108" s="1" t="str">
        <f>"لطفي"</f>
        <v>لطفي</v>
      </c>
      <c r="C108" s="1" t="str">
        <f>"علي"</f>
        <v>علي</v>
      </c>
      <c r="D108" s="1" t="str">
        <f>"8901"</f>
        <v>8901</v>
      </c>
      <c r="E108" s="1" t="str">
        <f>"66/09/27"</f>
        <v>66/09/27</v>
      </c>
    </row>
    <row r="109" spans="1:5" x14ac:dyDescent="0.2">
      <c r="A109" s="1" t="str">
        <f>"عبدالعظيم"</f>
        <v>عبدالعظيم</v>
      </c>
      <c r="B109" s="1" t="str">
        <f>"ماهيني"</f>
        <v>ماهيني</v>
      </c>
      <c r="C109" s="1" t="str">
        <f>"عباس"</f>
        <v>عباس</v>
      </c>
      <c r="D109" s="1" t="str">
        <f>"753"</f>
        <v>753</v>
      </c>
      <c r="E109" s="1" t="str">
        <f>"59/11/15"</f>
        <v>59/11/15</v>
      </c>
    </row>
    <row r="110" spans="1:5" x14ac:dyDescent="0.2">
      <c r="A110" s="1" t="str">
        <f>"حسين"</f>
        <v>حسين</v>
      </c>
      <c r="B110" s="1" t="str">
        <f>"متوسلي"</f>
        <v>متوسلي</v>
      </c>
      <c r="C110" s="1" t="str">
        <f>"اكبر"</f>
        <v>اكبر</v>
      </c>
      <c r="D110" s="1" t="str">
        <f>"2479"</f>
        <v>2479</v>
      </c>
      <c r="E110" s="1" t="str">
        <f>"60/06/02"</f>
        <v>60/06/02</v>
      </c>
    </row>
    <row r="111" spans="1:5" x14ac:dyDescent="0.2">
      <c r="A111" s="1" t="str">
        <f>"محمدرضا"</f>
        <v>محمدرضا</v>
      </c>
      <c r="B111" s="1" t="str">
        <f>"محبي ماكلواني"</f>
        <v>محبي ماكلواني</v>
      </c>
      <c r="C111" s="1" t="str">
        <f>"احد"</f>
        <v>احد</v>
      </c>
      <c r="D111" s="1" t="str">
        <f>"2660007993"</f>
        <v>2660007993</v>
      </c>
      <c r="E111" s="1" t="str">
        <f>"68/03/12"</f>
        <v>68/03/12</v>
      </c>
    </row>
    <row r="112" spans="1:5" x14ac:dyDescent="0.2">
      <c r="A112" s="1" t="str">
        <f>"علي"</f>
        <v>علي</v>
      </c>
      <c r="B112" s="1" t="str">
        <f>"محمدحسني"</f>
        <v>محمدحسني</v>
      </c>
      <c r="C112" s="1" t="str">
        <f>"حسين"</f>
        <v>حسين</v>
      </c>
      <c r="D112" s="1" t="str">
        <f>"2185"</f>
        <v>2185</v>
      </c>
      <c r="E112" s="1" t="str">
        <f>"51/06/30"</f>
        <v>51/06/30</v>
      </c>
    </row>
    <row r="113" spans="1:5" x14ac:dyDescent="0.2">
      <c r="A113" s="1" t="str">
        <f>"مراد"</f>
        <v>مراد</v>
      </c>
      <c r="B113" s="1" t="str">
        <f>"مرادزاده جفره"</f>
        <v>مرادزاده جفره</v>
      </c>
      <c r="C113" s="1" t="str">
        <f>"حميد"</f>
        <v>حميد</v>
      </c>
      <c r="D113" s="1" t="str">
        <f>"153"</f>
        <v>153</v>
      </c>
      <c r="E113" s="1" t="str">
        <f>"50/03/21"</f>
        <v>50/03/21</v>
      </c>
    </row>
    <row r="114" spans="1:5" x14ac:dyDescent="0.2">
      <c r="A114" s="1" t="str">
        <f>"اصغر"</f>
        <v>اصغر</v>
      </c>
      <c r="B114" s="1" t="str">
        <f>"معتمدي"</f>
        <v>معتمدي</v>
      </c>
      <c r="C114" s="1" t="str">
        <f>"محمدعلي"</f>
        <v>محمدعلي</v>
      </c>
      <c r="D114" s="1" t="str">
        <f>"112"</f>
        <v>112</v>
      </c>
      <c r="E114" s="1" t="str">
        <f>"56/01/01"</f>
        <v>56/01/01</v>
      </c>
    </row>
    <row r="115" spans="1:5" x14ac:dyDescent="0.2">
      <c r="A115" s="1" t="str">
        <f>"محمود"</f>
        <v>محمود</v>
      </c>
      <c r="B115" s="1" t="str">
        <f>"موجي"</f>
        <v>موجي</v>
      </c>
      <c r="C115" s="1" t="str">
        <f>"غلامحسين"</f>
        <v>غلامحسين</v>
      </c>
      <c r="D115" s="1" t="str">
        <f>"871"</f>
        <v>871</v>
      </c>
      <c r="E115" s="1" t="str">
        <f>"50/12/15"</f>
        <v>50/12/15</v>
      </c>
    </row>
    <row r="116" spans="1:5" x14ac:dyDescent="0.2">
      <c r="A116" s="1" t="str">
        <f>"سيدحمزه"</f>
        <v>سيدحمزه</v>
      </c>
      <c r="B116" s="1" t="str">
        <f>"موسوي"</f>
        <v>موسوي</v>
      </c>
      <c r="C116" s="1" t="str">
        <f>"سيدمصطفي"</f>
        <v>سيدمصطفي</v>
      </c>
      <c r="D116" s="1" t="str">
        <f>"25"</f>
        <v>25</v>
      </c>
      <c r="E116" s="1" t="str">
        <f>"52/01/08"</f>
        <v>52/01/08</v>
      </c>
    </row>
    <row r="117" spans="1:5" x14ac:dyDescent="0.2">
      <c r="A117" s="1" t="str">
        <f>"سيدروح اله"</f>
        <v>سيدروح اله</v>
      </c>
      <c r="B117" s="1" t="str">
        <f>"موسوي"</f>
        <v>موسوي</v>
      </c>
      <c r="C117" s="1" t="str">
        <f>"سيدحسن"</f>
        <v>سيدحسن</v>
      </c>
      <c r="D117" s="1" t="str">
        <f>"1250"</f>
        <v>1250</v>
      </c>
      <c r="E117" s="1" t="str">
        <f>"58/03/30"</f>
        <v>58/03/30</v>
      </c>
    </row>
    <row r="118" spans="1:5" x14ac:dyDescent="0.2">
      <c r="A118" s="1" t="str">
        <f>"سيد جلال الدين"</f>
        <v>سيد جلال الدين</v>
      </c>
      <c r="B118" s="1" t="str">
        <f>"موسوي"</f>
        <v>موسوي</v>
      </c>
      <c r="C118" s="1" t="str">
        <f>"سيدرضا"</f>
        <v>سيدرضا</v>
      </c>
      <c r="D118" s="1" t="str">
        <f>"165"</f>
        <v>165</v>
      </c>
      <c r="E118" s="1" t="str">
        <f>"66/02/22"</f>
        <v>66/02/22</v>
      </c>
    </row>
    <row r="119" spans="1:5" x14ac:dyDescent="0.2">
      <c r="A119" s="1" t="str">
        <f>"سيد مهدي"</f>
        <v>سيد مهدي</v>
      </c>
      <c r="B119" s="1" t="str">
        <f>"موسوي"</f>
        <v>موسوي</v>
      </c>
      <c r="C119" s="1" t="str">
        <f>"سيد احمد"</f>
        <v>سيد احمد</v>
      </c>
      <c r="D119" s="1" t="str">
        <f>"4153"</f>
        <v>4153</v>
      </c>
      <c r="E119" s="1" t="str">
        <f>"65/04/22"</f>
        <v>65/04/22</v>
      </c>
    </row>
    <row r="120" spans="1:5" x14ac:dyDescent="0.2">
      <c r="A120" s="1" t="str">
        <f>"سيدمهدي"</f>
        <v>سيدمهدي</v>
      </c>
      <c r="B120" s="1" t="str">
        <f>"موسوي"</f>
        <v>موسوي</v>
      </c>
      <c r="C120" s="1" t="str">
        <f>"سيدعبدالرحمن"</f>
        <v>سيدعبدالرحمن</v>
      </c>
      <c r="D120" s="1" t="str">
        <f>"6729"</f>
        <v>6729</v>
      </c>
      <c r="E120" s="1" t="str">
        <f>"55/06/15"</f>
        <v>55/06/15</v>
      </c>
    </row>
    <row r="121" spans="1:5" x14ac:dyDescent="0.2">
      <c r="A121" s="1" t="str">
        <f>"اصغر"</f>
        <v>اصغر</v>
      </c>
      <c r="B121" s="1" t="str">
        <f>"مهران پور"</f>
        <v>مهران پور</v>
      </c>
      <c r="C121" s="1" t="str">
        <f>"عبداله"</f>
        <v>عبداله</v>
      </c>
      <c r="D121" s="1" t="str">
        <f>"8"</f>
        <v>8</v>
      </c>
      <c r="E121" s="1" t="str">
        <f>"59/02/01"</f>
        <v>59/02/01</v>
      </c>
    </row>
    <row r="122" spans="1:5" x14ac:dyDescent="0.2">
      <c r="A122" s="1" t="str">
        <f>"رضا"</f>
        <v>رضا</v>
      </c>
      <c r="B122" s="1" t="str">
        <f>"ميرشكارفرد"</f>
        <v>ميرشكارفرد</v>
      </c>
      <c r="C122" s="1" t="str">
        <f>"گرگعلي"</f>
        <v>گرگعلي</v>
      </c>
      <c r="D122" s="1" t="str">
        <f>"1684"</f>
        <v>1684</v>
      </c>
      <c r="E122" s="1" t="str">
        <f>"56/07/01"</f>
        <v>56/07/01</v>
      </c>
    </row>
    <row r="123" spans="1:5" x14ac:dyDescent="0.2">
      <c r="A123" s="1" t="str">
        <f>"عبدالرسول"</f>
        <v>عبدالرسول</v>
      </c>
      <c r="B123" s="1" t="str">
        <f>"نادري زاده"</f>
        <v>نادري زاده</v>
      </c>
      <c r="C123" s="1" t="str">
        <f>"عبدالحسين"</f>
        <v>عبدالحسين</v>
      </c>
      <c r="D123" s="1" t="str">
        <f>"7"</f>
        <v>7</v>
      </c>
      <c r="E123" s="1" t="str">
        <f>"57/10/25"</f>
        <v>57/10/25</v>
      </c>
    </row>
    <row r="124" spans="1:5" x14ac:dyDescent="0.2">
      <c r="A124" s="1" t="str">
        <f>"حسينعلي"</f>
        <v>حسينعلي</v>
      </c>
      <c r="B124" s="1" t="str">
        <f>"نجفي"</f>
        <v>نجفي</v>
      </c>
      <c r="C124" s="1" t="str">
        <f>"محمدحسن"</f>
        <v>محمدحسن</v>
      </c>
      <c r="D124" s="1" t="str">
        <f>"332"</f>
        <v>332</v>
      </c>
      <c r="E124" s="1" t="str">
        <f>"65/05/30"</f>
        <v>65/05/30</v>
      </c>
    </row>
    <row r="125" spans="1:5" x14ac:dyDescent="0.2">
      <c r="A125" s="1" t="str">
        <f>"محسن"</f>
        <v>محسن</v>
      </c>
      <c r="B125" s="1" t="str">
        <f>"نگين تاجي"</f>
        <v>نگين تاجي</v>
      </c>
      <c r="C125" s="1" t="str">
        <f>"فريدون"</f>
        <v>فريدون</v>
      </c>
      <c r="D125" s="1" t="str">
        <f>"228"</f>
        <v>228</v>
      </c>
      <c r="E125" s="1" t="str">
        <f>"70/05/12"</f>
        <v>70/05/12</v>
      </c>
    </row>
    <row r="126" spans="1:5" x14ac:dyDescent="0.2">
      <c r="A126" s="1" t="str">
        <f>"مهدي"</f>
        <v>مهدي</v>
      </c>
      <c r="B126" s="1" t="str">
        <f>"نيكو"</f>
        <v>نيكو</v>
      </c>
      <c r="C126" s="1" t="str">
        <f>"محمدكريم"</f>
        <v>محمدكريم</v>
      </c>
      <c r="D126" s="1" t="str">
        <f>"45875"</f>
        <v>45875</v>
      </c>
      <c r="E126" s="1" t="str">
        <f>"56/06/30"</f>
        <v>56/06/30</v>
      </c>
    </row>
    <row r="127" spans="1:5" x14ac:dyDescent="0.2">
      <c r="A127" s="1" t="str">
        <f>"عاطفه السادات"</f>
        <v>عاطفه السادات</v>
      </c>
      <c r="B127" s="1" t="str">
        <f>"ياحسيني"</f>
        <v>ياحسيني</v>
      </c>
      <c r="C127" s="1" t="str">
        <f>"سيدعلي"</f>
        <v>سيدعلي</v>
      </c>
      <c r="D127" s="1" t="str">
        <f>"879"</f>
        <v>879</v>
      </c>
      <c r="E127" s="1" t="str">
        <f>"57/06/01"</f>
        <v>57/06/01</v>
      </c>
    </row>
    <row r="128" spans="1:5" x14ac:dyDescent="0.2">
      <c r="A128" s="1" t="str">
        <f>"عبدالرسول"</f>
        <v>عبدالرسول</v>
      </c>
      <c r="B128" s="1" t="str">
        <f>"يوسفي"</f>
        <v>يوسفي</v>
      </c>
      <c r="C128" s="1" t="str">
        <f>"گرگعلي"</f>
        <v>گرگعلي</v>
      </c>
      <c r="D128" s="1" t="str">
        <f>"571"</f>
        <v>571</v>
      </c>
      <c r="E128" s="1" t="str">
        <f>"52/02/04"</f>
        <v>52/02/04</v>
      </c>
    </row>
    <row r="129" spans="1:5" x14ac:dyDescent="0.2">
      <c r="A129" s="1" t="str">
        <f>"محمد"</f>
        <v>محمد</v>
      </c>
      <c r="B129" s="1" t="str">
        <f>"يوسفي"</f>
        <v>يوسفي</v>
      </c>
      <c r="C129" s="1" t="str">
        <f>"بهادر"</f>
        <v>بهادر</v>
      </c>
      <c r="D129" s="1" t="str">
        <f>"681"</f>
        <v>681</v>
      </c>
      <c r="E129" s="1" t="str">
        <f>"56/07/01"</f>
        <v>56/07/01</v>
      </c>
    </row>
    <row r="130" spans="1:5" x14ac:dyDescent="0.2">
      <c r="A130" s="1" t="str">
        <f>"فرزاد"</f>
        <v>فرزاد</v>
      </c>
      <c r="B130" s="1" t="str">
        <f>"اسكندري عرياد"</f>
        <v>اسكندري عرياد</v>
      </c>
      <c r="C130" s="1" t="str">
        <f>"حميد"</f>
        <v>حميد</v>
      </c>
      <c r="D130" s="1" t="str">
        <f>"4336"</f>
        <v>4336</v>
      </c>
      <c r="E130" s="1" t="str">
        <f>"66/06/08"</f>
        <v>66/06/08</v>
      </c>
    </row>
    <row r="131" spans="1:5" x14ac:dyDescent="0.2">
      <c r="A131" s="1" t="str">
        <f>"محمد"</f>
        <v>محمد</v>
      </c>
      <c r="B131" s="1" t="str">
        <f>"اسماعيلي پور جونقاني"</f>
        <v>اسماعيلي پور جونقاني</v>
      </c>
      <c r="C131" s="1" t="str">
        <f>"صفرعلي"</f>
        <v>صفرعلي</v>
      </c>
      <c r="D131" s="1" t="str">
        <f>"526"</f>
        <v>526</v>
      </c>
      <c r="E131" s="1" t="str">
        <f>"59/03/10"</f>
        <v>59/03/10</v>
      </c>
    </row>
    <row r="132" spans="1:5" x14ac:dyDescent="0.2">
      <c r="A132" s="1" t="str">
        <f>"محمد"</f>
        <v>محمد</v>
      </c>
      <c r="B132" s="1" t="str">
        <f>"افكارآزاد"</f>
        <v>افكارآزاد</v>
      </c>
      <c r="C132" s="1" t="str">
        <f>"عبدالکريم"</f>
        <v>عبدالکريم</v>
      </c>
      <c r="D132" s="1" t="str">
        <f>"480"</f>
        <v>480</v>
      </c>
      <c r="E132" s="1" t="str">
        <f>"53/06/01"</f>
        <v>53/06/01</v>
      </c>
    </row>
    <row r="133" spans="1:5" x14ac:dyDescent="0.2">
      <c r="A133" s="1" t="str">
        <f>"مختار"</f>
        <v>مختار</v>
      </c>
      <c r="B133" s="1" t="str">
        <f>"الهياري"</f>
        <v>الهياري</v>
      </c>
      <c r="C133" s="1" t="str">
        <f>"محمد"</f>
        <v>محمد</v>
      </c>
      <c r="D133" s="1" t="str">
        <f>"236"</f>
        <v>236</v>
      </c>
      <c r="E133" s="1" t="str">
        <f>"48/05/01"</f>
        <v>48/05/01</v>
      </c>
    </row>
    <row r="134" spans="1:5" x14ac:dyDescent="0.2">
      <c r="A134" s="1" t="str">
        <f>"يوسف"</f>
        <v>يوسف</v>
      </c>
      <c r="B134" s="1" t="str">
        <f>"آشوري فر"</f>
        <v>آشوري فر</v>
      </c>
      <c r="C134" s="1" t="str">
        <f>"حسن"</f>
        <v>حسن</v>
      </c>
      <c r="D134" s="1" t="str">
        <f>"1633"</f>
        <v>1633</v>
      </c>
      <c r="E134" s="1" t="str">
        <f>"57/03/04"</f>
        <v>57/03/04</v>
      </c>
    </row>
    <row r="135" spans="1:5" x14ac:dyDescent="0.2">
      <c r="A135" s="1" t="str">
        <f>"محمد"</f>
        <v>محمد</v>
      </c>
      <c r="B135" s="1" t="str">
        <f>"آقابيگي"</f>
        <v>آقابيگي</v>
      </c>
      <c r="C135" s="1" t="str">
        <f>"علي اكبر"</f>
        <v>علي اكبر</v>
      </c>
      <c r="D135" s="1" t="str">
        <f>"1011"</f>
        <v>1011</v>
      </c>
      <c r="E135" s="1" t="str">
        <f>"62/03/30"</f>
        <v>62/03/30</v>
      </c>
    </row>
    <row r="136" spans="1:5" x14ac:dyDescent="0.2">
      <c r="A136" s="1" t="str">
        <f>"غلامرضا"</f>
        <v>غلامرضا</v>
      </c>
      <c r="B136" s="1" t="str">
        <f>"باغباني"</f>
        <v>باغباني</v>
      </c>
      <c r="C136" s="1" t="str">
        <f>"بابويه"</f>
        <v>بابويه</v>
      </c>
      <c r="D136" s="1" t="str">
        <f>"9861"</f>
        <v>9861</v>
      </c>
      <c r="E136" s="1" t="str">
        <f>"56/06/04"</f>
        <v>56/06/04</v>
      </c>
    </row>
    <row r="137" spans="1:5" x14ac:dyDescent="0.2">
      <c r="A137" s="1" t="str">
        <f>"علي"</f>
        <v>علي</v>
      </c>
      <c r="B137" s="1" t="str">
        <f>"بهزادي"</f>
        <v>بهزادي</v>
      </c>
      <c r="C137" s="1" t="str">
        <f>"ابوالقاسم"</f>
        <v>ابوالقاسم</v>
      </c>
      <c r="D137" s="1" t="str">
        <f>"1742"</f>
        <v>1742</v>
      </c>
      <c r="E137" s="1" t="str">
        <f>"48/06/15"</f>
        <v>48/06/15</v>
      </c>
    </row>
    <row r="138" spans="1:5" x14ac:dyDescent="0.2">
      <c r="A138" s="1" t="str">
        <f>"مرتضي"</f>
        <v>مرتضي</v>
      </c>
      <c r="B138" s="1" t="str">
        <f>"جمالي"</f>
        <v>جمالي</v>
      </c>
      <c r="C138" s="1" t="str">
        <f>"حيدر"</f>
        <v>حيدر</v>
      </c>
      <c r="D138" s="1" t="str">
        <f>"1582"</f>
        <v>1582</v>
      </c>
      <c r="E138" s="1" t="str">
        <f>"53/06/10"</f>
        <v>53/06/10</v>
      </c>
    </row>
    <row r="139" spans="1:5" x14ac:dyDescent="0.2">
      <c r="A139" s="1" t="str">
        <f>"محي الدين"</f>
        <v>محي الدين</v>
      </c>
      <c r="B139" s="1" t="str">
        <f>"جميري"</f>
        <v>جميري</v>
      </c>
      <c r="C139" s="1" t="str">
        <f>"عبدالكريم"</f>
        <v>عبدالكريم</v>
      </c>
      <c r="D139" s="1" t="str">
        <f>"568"</f>
        <v>568</v>
      </c>
      <c r="E139" s="1" t="str">
        <f>"63/03/22"</f>
        <v>63/03/22</v>
      </c>
    </row>
    <row r="140" spans="1:5" x14ac:dyDescent="0.2">
      <c r="A140" s="1" t="str">
        <f>"محمد مهدي"</f>
        <v>محمد مهدي</v>
      </c>
      <c r="B140" s="1" t="str">
        <f>"خزان"</f>
        <v>خزان</v>
      </c>
      <c r="C140" s="1" t="str">
        <f>"هوشنگ"</f>
        <v>هوشنگ</v>
      </c>
      <c r="D140" s="1" t="str">
        <f>"56246"</f>
        <v>56246</v>
      </c>
      <c r="E140" s="1" t="str">
        <f>"65/06/20"</f>
        <v>65/06/20</v>
      </c>
    </row>
    <row r="141" spans="1:5" x14ac:dyDescent="0.2">
      <c r="A141" s="1" t="str">
        <f>"رسول"</f>
        <v>رسول</v>
      </c>
      <c r="B141" s="1" t="str">
        <f>"دلكاني"</f>
        <v>دلكاني</v>
      </c>
      <c r="C141" s="1" t="str">
        <f>"احمد"</f>
        <v>احمد</v>
      </c>
      <c r="D141" s="1" t="str">
        <f>"257"</f>
        <v>257</v>
      </c>
      <c r="E141" s="1" t="str">
        <f>"48/05/20"</f>
        <v>48/05/20</v>
      </c>
    </row>
    <row r="142" spans="1:5" x14ac:dyDescent="0.2">
      <c r="A142" s="1" t="str">
        <f>"علي"</f>
        <v>علي</v>
      </c>
      <c r="B142" s="1" t="str">
        <f>"دوستكام"</f>
        <v>دوستكام</v>
      </c>
      <c r="C142" s="1" t="str">
        <f>"عباس"</f>
        <v>عباس</v>
      </c>
      <c r="D142" s="1" t="str">
        <f>"84"</f>
        <v>84</v>
      </c>
      <c r="E142" s="1" t="str">
        <f>"50/04/01"</f>
        <v>50/04/01</v>
      </c>
    </row>
    <row r="143" spans="1:5" x14ac:dyDescent="0.2">
      <c r="A143" s="1" t="str">
        <f>"سيدمحسن"</f>
        <v>سيدمحسن</v>
      </c>
      <c r="B143" s="1" t="str">
        <f>"دهنوي"</f>
        <v>دهنوي</v>
      </c>
      <c r="C143" s="1" t="str">
        <f>"سيدمفيد"</f>
        <v>سيدمفيد</v>
      </c>
      <c r="D143" s="1" t="str">
        <f>"1271"</f>
        <v>1271</v>
      </c>
      <c r="E143" s="1" t="str">
        <f>"53/02/10"</f>
        <v>53/02/10</v>
      </c>
    </row>
    <row r="144" spans="1:5" x14ac:dyDescent="0.2">
      <c r="A144" s="1" t="str">
        <f>"حميد"</f>
        <v>حميد</v>
      </c>
      <c r="B144" s="1" t="str">
        <f>"رضايي"</f>
        <v>رضايي</v>
      </c>
      <c r="C144" s="1" t="str">
        <f>"غلام"</f>
        <v>غلام</v>
      </c>
      <c r="D144" s="1" t="str">
        <f>"2380234825"</f>
        <v>2380234825</v>
      </c>
      <c r="E144" s="1" t="str">
        <f>"47/11/03"</f>
        <v>47/11/03</v>
      </c>
    </row>
    <row r="145" spans="1:5" x14ac:dyDescent="0.2">
      <c r="A145" s="1" t="str">
        <f>"عليرضا"</f>
        <v>عليرضا</v>
      </c>
      <c r="B145" s="1" t="str">
        <f>"روان بد"</f>
        <v>روان بد</v>
      </c>
      <c r="C145" s="1" t="str">
        <f>"عبدالمجيد"</f>
        <v>عبدالمجيد</v>
      </c>
      <c r="D145" s="1" t="str">
        <f>"1566"</f>
        <v>1566</v>
      </c>
      <c r="E145" s="1" t="str">
        <f>"55/06/04"</f>
        <v>55/06/04</v>
      </c>
    </row>
    <row r="146" spans="1:5" x14ac:dyDescent="0.2">
      <c r="A146" s="1" t="str">
        <f>"بهروز"</f>
        <v>بهروز</v>
      </c>
      <c r="B146" s="1" t="str">
        <f>"زنگنه نژاد"</f>
        <v>زنگنه نژاد</v>
      </c>
      <c r="C146" s="1" t="str">
        <f>"غلامحسين"</f>
        <v>غلامحسين</v>
      </c>
      <c r="D146" s="1" t="str">
        <f>"6585"</f>
        <v>6585</v>
      </c>
      <c r="E146" s="1" t="str">
        <f>"67/03/28"</f>
        <v>67/03/28</v>
      </c>
    </row>
    <row r="147" spans="1:5" x14ac:dyDescent="0.2">
      <c r="A147" s="1" t="str">
        <f>"غلامرضا"</f>
        <v>غلامرضا</v>
      </c>
      <c r="B147" s="1" t="str">
        <f>"زيرراهي"</f>
        <v>زيرراهي</v>
      </c>
      <c r="C147" s="1" t="str">
        <f>"حيدر"</f>
        <v>حيدر</v>
      </c>
      <c r="D147" s="1" t="str">
        <f>"4350"</f>
        <v>4350</v>
      </c>
      <c r="E147" s="1" t="str">
        <f>"50/08/20"</f>
        <v>50/08/20</v>
      </c>
    </row>
    <row r="148" spans="1:5" x14ac:dyDescent="0.2">
      <c r="A148" s="1" t="str">
        <f>"محمدرضا"</f>
        <v>محمدرضا</v>
      </c>
      <c r="B148" s="1" t="str">
        <f>"صفري"</f>
        <v>صفري</v>
      </c>
      <c r="C148" s="1" t="str">
        <f>"جعفر"</f>
        <v>جعفر</v>
      </c>
      <c r="D148" s="1" t="str">
        <f>"15"</f>
        <v>15</v>
      </c>
      <c r="E148" s="1" t="str">
        <f>"54/06/30"</f>
        <v>54/06/30</v>
      </c>
    </row>
    <row r="149" spans="1:5" x14ac:dyDescent="0.2">
      <c r="A149" s="1" t="str">
        <f>"سيدخليل"</f>
        <v>سيدخليل</v>
      </c>
      <c r="B149" s="1" t="str">
        <f>"ضيائي اصل"</f>
        <v>ضيائي اصل</v>
      </c>
      <c r="C149" s="1" t="str">
        <f>"سيد مجيد"</f>
        <v>سيد مجيد</v>
      </c>
      <c r="D149" s="1" t="str">
        <f>"65"</f>
        <v>65</v>
      </c>
      <c r="E149" s="1" t="str">
        <f>"48/10/10"</f>
        <v>48/10/10</v>
      </c>
    </row>
    <row r="150" spans="1:5" x14ac:dyDescent="0.2">
      <c r="A150" s="1" t="str">
        <f>"محمد"</f>
        <v>محمد</v>
      </c>
      <c r="B150" s="1" t="str">
        <f>"طالع پور"</f>
        <v>طالع پور</v>
      </c>
      <c r="C150" s="1" t="str">
        <f>"محمدمهدي"</f>
        <v>محمدمهدي</v>
      </c>
      <c r="D150" s="1" t="str">
        <f>"374"</f>
        <v>374</v>
      </c>
      <c r="E150" s="1" t="str">
        <f>"63/01/23"</f>
        <v>63/01/23</v>
      </c>
    </row>
    <row r="151" spans="1:5" x14ac:dyDescent="0.2">
      <c r="A151" s="1" t="str">
        <f>"افشين"</f>
        <v>افشين</v>
      </c>
      <c r="B151" s="1" t="str">
        <f>"فخرزاده"</f>
        <v>فخرزاده</v>
      </c>
      <c r="C151" s="1" t="str">
        <f>"احمد"</f>
        <v>احمد</v>
      </c>
      <c r="D151" s="1" t="str">
        <f>"1400"</f>
        <v>1400</v>
      </c>
      <c r="E151" s="1" t="str">
        <f>"50/06/18"</f>
        <v>50/06/18</v>
      </c>
    </row>
    <row r="152" spans="1:5" x14ac:dyDescent="0.2">
      <c r="A152" s="1" t="str">
        <f>"عبدالرشيد"</f>
        <v>عبدالرشيد</v>
      </c>
      <c r="B152" s="1" t="str">
        <f>"فقيه"</f>
        <v>فقيه</v>
      </c>
      <c r="C152" s="1" t="str">
        <f>"احمد"</f>
        <v>احمد</v>
      </c>
      <c r="D152" s="1" t="str">
        <f>"6254"</f>
        <v>6254</v>
      </c>
      <c r="E152" s="1" t="str">
        <f>"51/03/07"</f>
        <v>51/03/07</v>
      </c>
    </row>
    <row r="153" spans="1:5" x14ac:dyDescent="0.2">
      <c r="A153" s="1" t="str">
        <f>"موسي"</f>
        <v>موسي</v>
      </c>
      <c r="B153" s="1" t="str">
        <f>"فقيهي"</f>
        <v>فقيهي</v>
      </c>
      <c r="C153" s="1" t="str">
        <f>"گرگعلي"</f>
        <v>گرگعلي</v>
      </c>
      <c r="D153" s="1" t="str">
        <f>"1232"</f>
        <v>1232</v>
      </c>
      <c r="E153" s="1" t="str">
        <f>"54/06/20"</f>
        <v>54/06/20</v>
      </c>
    </row>
    <row r="154" spans="1:5" x14ac:dyDescent="0.2">
      <c r="A154" s="1" t="str">
        <f>"وحيد"</f>
        <v>وحيد</v>
      </c>
      <c r="B154" s="1" t="str">
        <f>"قاسمي"</f>
        <v>قاسمي</v>
      </c>
      <c r="C154" s="1" t="str">
        <f>"عيدي محمد"</f>
        <v>عيدي محمد</v>
      </c>
      <c r="D154" s="1" t="str">
        <f>"3231"</f>
        <v>3231</v>
      </c>
      <c r="E154" s="1" t="str">
        <f>"66/03/30"</f>
        <v>66/03/30</v>
      </c>
    </row>
    <row r="155" spans="1:5" x14ac:dyDescent="0.2">
      <c r="A155" s="1" t="str">
        <f>"هوشنگ"</f>
        <v>هوشنگ</v>
      </c>
      <c r="B155" s="1" t="str">
        <f>"قايدي"</f>
        <v>قايدي</v>
      </c>
      <c r="C155" s="1" t="str">
        <f>"حسينقلي"</f>
        <v>حسينقلي</v>
      </c>
      <c r="D155" s="1" t="str">
        <f>"15307"</f>
        <v>15307</v>
      </c>
      <c r="E155" s="1" t="str">
        <f>"50/07/29"</f>
        <v>50/07/29</v>
      </c>
    </row>
    <row r="156" spans="1:5" x14ac:dyDescent="0.2">
      <c r="A156" s="1" t="str">
        <f>"غلامحسين"</f>
        <v>غلامحسين</v>
      </c>
      <c r="B156" s="1" t="str">
        <f>"قلي زاده"</f>
        <v>قلي زاده</v>
      </c>
      <c r="C156" s="1" t="str">
        <f>"حاجي"</f>
        <v>حاجي</v>
      </c>
      <c r="D156" s="1" t="str">
        <f>"456"</f>
        <v>456</v>
      </c>
      <c r="E156" s="1" t="str">
        <f>"50/03/07"</f>
        <v>50/03/07</v>
      </c>
    </row>
    <row r="157" spans="1:5" x14ac:dyDescent="0.2">
      <c r="A157" s="1" t="str">
        <f>"محسن"</f>
        <v>محسن</v>
      </c>
      <c r="B157" s="1" t="str">
        <f>"قيصي زاده"</f>
        <v>قيصي زاده</v>
      </c>
      <c r="C157" s="1" t="str">
        <f>"ابراهيم"</f>
        <v>ابراهيم</v>
      </c>
      <c r="D157" s="1" t="str">
        <f>"860"</f>
        <v>860</v>
      </c>
      <c r="E157" s="1" t="str">
        <f>"59/06/30"</f>
        <v>59/06/30</v>
      </c>
    </row>
    <row r="158" spans="1:5" x14ac:dyDescent="0.2">
      <c r="A158" s="1" t="str">
        <f>"احمد"</f>
        <v>احمد</v>
      </c>
      <c r="B158" s="1" t="str">
        <f>"محسني"</f>
        <v>محسني</v>
      </c>
      <c r="C158" s="1" t="str">
        <f>"حسن"</f>
        <v>حسن</v>
      </c>
      <c r="D158" s="1" t="str">
        <f>"1562"</f>
        <v>1562</v>
      </c>
      <c r="E158" s="1" t="str">
        <f>"48/06/30"</f>
        <v>48/06/30</v>
      </c>
    </row>
    <row r="159" spans="1:5" x14ac:dyDescent="0.2">
      <c r="A159" s="1" t="str">
        <f>"قاسم"</f>
        <v>قاسم</v>
      </c>
      <c r="B159" s="1" t="str">
        <f>"محمدي"</f>
        <v>محمدي</v>
      </c>
      <c r="C159" s="1" t="str">
        <f>"عبدالحسن"</f>
        <v>عبدالحسن</v>
      </c>
      <c r="D159" s="1" t="str">
        <f>"575"</f>
        <v>575</v>
      </c>
      <c r="E159" s="1" t="str">
        <f>"49/01/01"</f>
        <v>49/01/01</v>
      </c>
    </row>
    <row r="160" spans="1:5" x14ac:dyDescent="0.2">
      <c r="A160" s="1" t="str">
        <f>"سيدعلي اصغر"</f>
        <v>سيدعلي اصغر</v>
      </c>
      <c r="B160" s="1" t="str">
        <f>"مصطفوي ثابت"</f>
        <v>مصطفوي ثابت</v>
      </c>
      <c r="C160" s="1" t="str">
        <f>"سيدحبيب"</f>
        <v>سيدحبيب</v>
      </c>
      <c r="D160" s="1" t="str">
        <f>"2184"</f>
        <v>2184</v>
      </c>
      <c r="E160" s="1" t="str">
        <f>"63/06/27"</f>
        <v>63/06/27</v>
      </c>
    </row>
    <row r="161" spans="1:5" x14ac:dyDescent="0.2">
      <c r="A161" s="1" t="str">
        <f>"نويد"</f>
        <v>نويد</v>
      </c>
      <c r="B161" s="1" t="str">
        <f>"مهربان"</f>
        <v>مهربان</v>
      </c>
      <c r="C161" s="1" t="str">
        <f>"فتح اله"</f>
        <v>فتح اله</v>
      </c>
      <c r="D161" s="1" t="str">
        <f>"44"</f>
        <v>44</v>
      </c>
      <c r="E161" s="1" t="str">
        <f>"64/02/25"</f>
        <v>64/02/25</v>
      </c>
    </row>
    <row r="162" spans="1:5" x14ac:dyDescent="0.2">
      <c r="A162" s="1" t="str">
        <f>"سيدناصرالدين"</f>
        <v>سيدناصرالدين</v>
      </c>
      <c r="B162" s="1" t="str">
        <f>"نبوي"</f>
        <v>نبوي</v>
      </c>
      <c r="C162" s="1" t="str">
        <f>"سيد هيبت اله"</f>
        <v>سيد هيبت اله</v>
      </c>
      <c r="D162" s="1" t="str">
        <f>"314"</f>
        <v>314</v>
      </c>
      <c r="E162" s="1" t="str">
        <f>"40/06/30"</f>
        <v>40/06/30</v>
      </c>
    </row>
    <row r="163" spans="1:5" x14ac:dyDescent="0.2">
      <c r="A163" s="1" t="str">
        <f>"مهتاب"</f>
        <v>مهتاب</v>
      </c>
      <c r="B163" s="1" t="str">
        <f>"ولي زاده"</f>
        <v>ولي زاده</v>
      </c>
      <c r="C163" s="1" t="str">
        <f>"احمد"</f>
        <v>احمد</v>
      </c>
      <c r="D163" s="1" t="str">
        <f>"861"</f>
        <v>861</v>
      </c>
      <c r="E163" s="1" t="str">
        <f>"49/11/02"</f>
        <v>49/11/02</v>
      </c>
    </row>
    <row r="164" spans="1:5" x14ac:dyDescent="0.2">
      <c r="A164" s="1" t="str">
        <f>"همايون"</f>
        <v>همايون</v>
      </c>
      <c r="B164" s="1" t="str">
        <f>"رضوي زاده كازروني"</f>
        <v>رضوي زاده كازروني</v>
      </c>
      <c r="C164" s="1" t="str">
        <f>"فتح اله"</f>
        <v>فتح اله</v>
      </c>
      <c r="D164" s="1" t="str">
        <f>"1234"</f>
        <v>1234</v>
      </c>
      <c r="E164" s="1" t="str">
        <f>"46/06/01"</f>
        <v>46/06/01</v>
      </c>
    </row>
    <row r="165" spans="1:5" x14ac:dyDescent="0.2">
      <c r="A165" s="1" t="str">
        <f>"محمدباقر"</f>
        <v>محمدباقر</v>
      </c>
      <c r="B165" s="1" t="str">
        <f>"مصلح"</f>
        <v>مصلح</v>
      </c>
      <c r="C165" s="1" t="str">
        <f>"صادق"</f>
        <v>صادق</v>
      </c>
      <c r="D165" s="1" t="str">
        <f>"730"</f>
        <v>730</v>
      </c>
      <c r="E165" s="1" t="str">
        <f>"49/09/16"</f>
        <v>49/09/16</v>
      </c>
    </row>
    <row r="166" spans="1:5" x14ac:dyDescent="0.2">
      <c r="A166" s="1" t="str">
        <f>"شهرام"</f>
        <v>شهرام</v>
      </c>
      <c r="B166" s="1" t="str">
        <f>"مولوي بيستوني"</f>
        <v>مولوي بيستوني</v>
      </c>
      <c r="C166" s="1" t="str">
        <f>"خداكرم"</f>
        <v>خداكرم</v>
      </c>
      <c r="D166" s="1" t="str">
        <f>"37"</f>
        <v>37</v>
      </c>
      <c r="E166" s="1" t="str">
        <f>"50/04/18"</f>
        <v>50/04/18</v>
      </c>
    </row>
    <row r="167" spans="1:5" x14ac:dyDescent="0.2">
      <c r="A167" s="1" t="str">
        <f>"علي"</f>
        <v>علي</v>
      </c>
      <c r="B167" s="1" t="str">
        <f>"رنجبردهقان"</f>
        <v>رنجبردهقان</v>
      </c>
      <c r="C167" s="1" t="str">
        <f>"غلام رضا"</f>
        <v>غلام رضا</v>
      </c>
      <c r="D167" s="1" t="str">
        <f>"104097"</f>
        <v>104097</v>
      </c>
      <c r="E167" s="1" t="str">
        <f>"54/06/01"</f>
        <v>54/06/01</v>
      </c>
    </row>
    <row r="168" spans="1:5" x14ac:dyDescent="0.2">
      <c r="A168" s="1" t="str">
        <f>"محمدرسول"</f>
        <v>محمدرسول</v>
      </c>
      <c r="B168" s="1" t="str">
        <f>"بهزادي"</f>
        <v>بهزادي</v>
      </c>
      <c r="C168" s="1" t="str">
        <f>"محمد ابراهيم"</f>
        <v>محمد ابراهيم</v>
      </c>
      <c r="D168" s="1" t="str">
        <f>"454"</f>
        <v>454</v>
      </c>
      <c r="E168" s="1" t="str">
        <f>"46/09/23"</f>
        <v>46/09/23</v>
      </c>
    </row>
    <row r="169" spans="1:5" x14ac:dyDescent="0.2">
      <c r="A169" s="1" t="str">
        <f>"سيدمرتضي"</f>
        <v>سيدمرتضي</v>
      </c>
      <c r="B169" s="1" t="str">
        <f>"ميرزاجاني"</f>
        <v>ميرزاجاني</v>
      </c>
      <c r="C169" s="1" t="str">
        <f>"سيد ابوالفتح"</f>
        <v>سيد ابوالفتح</v>
      </c>
      <c r="D169" s="1" t="str">
        <f>"10"</f>
        <v>10</v>
      </c>
      <c r="E169" s="1" t="str">
        <f>"56/01/01"</f>
        <v>56/01/01</v>
      </c>
    </row>
    <row r="170" spans="1:5" x14ac:dyDescent="0.2">
      <c r="A170" s="1" t="str">
        <f>"فرخ"</f>
        <v>فرخ</v>
      </c>
      <c r="B170" s="1" t="str">
        <f>"ابول نژاديان"</f>
        <v>ابول نژاديان</v>
      </c>
      <c r="C170" s="1" t="str">
        <f>"فضل الله"</f>
        <v>فضل الله</v>
      </c>
      <c r="D170" s="1" t="str">
        <f>"543"</f>
        <v>543</v>
      </c>
      <c r="E170" s="1" t="str">
        <f>"48/08/20"</f>
        <v>48/08/20</v>
      </c>
    </row>
    <row r="171" spans="1:5" x14ac:dyDescent="0.2">
      <c r="A171" s="1" t="str">
        <f>"بهروز"</f>
        <v>بهروز</v>
      </c>
      <c r="B171" s="1" t="str">
        <f>"محمدحسيني"</f>
        <v>محمدحسيني</v>
      </c>
      <c r="C171" s="1" t="str">
        <f>"حيدر"</f>
        <v>حيدر</v>
      </c>
      <c r="D171" s="1" t="str">
        <f>"1747"</f>
        <v>1747</v>
      </c>
      <c r="E171" s="1" t="str">
        <f>"47/10/10"</f>
        <v>47/10/10</v>
      </c>
    </row>
    <row r="172" spans="1:5" x14ac:dyDescent="0.2">
      <c r="A172" s="1" t="str">
        <f>"رضا"</f>
        <v>رضا</v>
      </c>
      <c r="B172" s="1" t="str">
        <f>"سرمست"</f>
        <v>سرمست</v>
      </c>
      <c r="C172" s="1" t="str">
        <f>"اباذر"</f>
        <v>اباذر</v>
      </c>
      <c r="D172" s="1" t="str">
        <f>"7315"</f>
        <v>7315</v>
      </c>
      <c r="E172" s="1" t="str">
        <f>"56/06/29"</f>
        <v>56/06/29</v>
      </c>
    </row>
    <row r="173" spans="1:5" x14ac:dyDescent="0.2">
      <c r="A173" s="1" t="str">
        <f>"كورش"</f>
        <v>كورش</v>
      </c>
      <c r="B173" s="1" t="str">
        <f>"كشتكار"</f>
        <v>كشتكار</v>
      </c>
      <c r="C173" s="1" t="str">
        <f>"قنبر علي"</f>
        <v>قنبر علي</v>
      </c>
      <c r="D173" s="1" t="str">
        <f>"668"</f>
        <v>668</v>
      </c>
      <c r="E173" s="1" t="str">
        <f>"50/10/26"</f>
        <v>50/10/26</v>
      </c>
    </row>
    <row r="174" spans="1:5" x14ac:dyDescent="0.2">
      <c r="A174" s="1" t="str">
        <f>"شاپور"</f>
        <v>شاپور</v>
      </c>
      <c r="B174" s="1" t="str">
        <f>"قائد"</f>
        <v>قائد</v>
      </c>
      <c r="C174" s="1" t="str">
        <f>"لهراسب"</f>
        <v>لهراسب</v>
      </c>
      <c r="D174" s="1" t="str">
        <f>"18085"</f>
        <v>18085</v>
      </c>
      <c r="E174" s="1" t="str">
        <f>"54/02/01"</f>
        <v>54/02/01</v>
      </c>
    </row>
    <row r="175" spans="1:5" x14ac:dyDescent="0.2">
      <c r="A175" s="1" t="str">
        <f>"محمد رضا"</f>
        <v>محمد رضا</v>
      </c>
      <c r="B175" s="1" t="str">
        <f>"تردست"</f>
        <v>تردست</v>
      </c>
      <c r="C175" s="1" t="str">
        <f>"علي"</f>
        <v>علي</v>
      </c>
      <c r="D175" s="1" t="str">
        <f>"218"</f>
        <v>218</v>
      </c>
      <c r="E175" s="1" t="str">
        <f>"48/06/01"</f>
        <v>48/06/01</v>
      </c>
    </row>
    <row r="176" spans="1:5" x14ac:dyDescent="0.2">
      <c r="A176" s="1" t="str">
        <f>"علي"</f>
        <v>علي</v>
      </c>
      <c r="B176" s="1" t="str">
        <f>"غياثوند"</f>
        <v>غياثوند</v>
      </c>
      <c r="C176" s="1" t="str">
        <f>"محمدولي"</f>
        <v>محمدولي</v>
      </c>
      <c r="D176" s="1" t="str">
        <f>"21775"</f>
        <v>21775</v>
      </c>
      <c r="E176" s="1" t="str">
        <f>"51/07/01"</f>
        <v>51/07/01</v>
      </c>
    </row>
    <row r="177" spans="1:5" x14ac:dyDescent="0.2">
      <c r="A177" s="1" t="str">
        <f>"غلامرضا"</f>
        <v>غلامرضا</v>
      </c>
      <c r="B177" s="1" t="str">
        <f>"محبي"</f>
        <v>محبي</v>
      </c>
      <c r="C177" s="1" t="str">
        <f>"بايرامعلي"</f>
        <v>بايرامعلي</v>
      </c>
      <c r="D177" s="1" t="str">
        <f>"5665"</f>
        <v>5665</v>
      </c>
      <c r="E177" s="1" t="str">
        <f>"53/09/06"</f>
        <v>53/09/06</v>
      </c>
    </row>
    <row r="178" spans="1:5" x14ac:dyDescent="0.2">
      <c r="A178" s="1" t="str">
        <f>"رامين"</f>
        <v>رامين</v>
      </c>
      <c r="B178" s="1" t="str">
        <f>"غلامعلي شاهي"</f>
        <v>غلامعلي شاهي</v>
      </c>
      <c r="C178" s="1" t="str">
        <f>"محمد ابراهيم"</f>
        <v>محمد ابراهيم</v>
      </c>
      <c r="D178" s="1" t="str">
        <f>"4921"</f>
        <v>4921</v>
      </c>
      <c r="E178" s="1" t="str">
        <f>"52/03/28"</f>
        <v>52/03/28</v>
      </c>
    </row>
    <row r="179" spans="1:5" x14ac:dyDescent="0.2">
      <c r="A179" s="1" t="str">
        <f>"محسن"</f>
        <v>محسن</v>
      </c>
      <c r="B179" s="1" t="str">
        <f>"معماريان"</f>
        <v>معماريان</v>
      </c>
      <c r="C179" s="1" t="str">
        <f>"اكبر"</f>
        <v>اكبر</v>
      </c>
      <c r="D179" s="1" t="str">
        <f>"28"</f>
        <v>28</v>
      </c>
      <c r="E179" s="1" t="str">
        <f>"49/01/10"</f>
        <v>49/01/10</v>
      </c>
    </row>
    <row r="180" spans="1:5" x14ac:dyDescent="0.2">
      <c r="A180" s="1" t="str">
        <f>"خرم"</f>
        <v>خرم</v>
      </c>
      <c r="B180" s="1" t="str">
        <f>"طالبي ايجي"</f>
        <v>طالبي ايجي</v>
      </c>
      <c r="C180" s="1" t="str">
        <f>"علي"</f>
        <v>علي</v>
      </c>
      <c r="D180" s="1" t="str">
        <f>"16"</f>
        <v>16</v>
      </c>
      <c r="E180" s="1" t="str">
        <f>"49/04/01"</f>
        <v>49/04/01</v>
      </c>
    </row>
    <row r="181" spans="1:5" x14ac:dyDescent="0.2">
      <c r="A181" s="1" t="str">
        <f>"داود"</f>
        <v>داود</v>
      </c>
      <c r="B181" s="1" t="str">
        <f>"عرب"</f>
        <v>عرب</v>
      </c>
      <c r="C181" s="1" t="str">
        <f>"رضا"</f>
        <v>رضا</v>
      </c>
      <c r="D181" s="1" t="str">
        <f>"254"</f>
        <v>254</v>
      </c>
      <c r="E181" s="1" t="str">
        <f>"49/05/11"</f>
        <v>49/05/11</v>
      </c>
    </row>
    <row r="182" spans="1:5" x14ac:dyDescent="0.2">
      <c r="A182" s="1" t="str">
        <f>"سيد سيف اله"</f>
        <v>سيد سيف اله</v>
      </c>
      <c r="B182" s="1" t="str">
        <f>"وحداني فر"</f>
        <v>وحداني فر</v>
      </c>
      <c r="C182" s="1" t="str">
        <f>"محمد"</f>
        <v>محمد</v>
      </c>
      <c r="D182" s="1" t="str">
        <f>"624"</f>
        <v>624</v>
      </c>
      <c r="E182" s="1" t="str">
        <f>"53/07/01"</f>
        <v>53/07/01</v>
      </c>
    </row>
    <row r="183" spans="1:5" x14ac:dyDescent="0.2">
      <c r="A183" s="1" t="str">
        <f>"سيد محمود"</f>
        <v>سيد محمود</v>
      </c>
      <c r="B183" s="1" t="str">
        <f>"زارع"</f>
        <v>زارع</v>
      </c>
      <c r="C183" s="1" t="str">
        <f>"سيدحسنعلي"</f>
        <v>سيدحسنعلي</v>
      </c>
      <c r="D183" s="1" t="str">
        <f>"719"</f>
        <v>719</v>
      </c>
      <c r="E183" s="1" t="str">
        <f>"49/06/01"</f>
        <v>49/06/01</v>
      </c>
    </row>
    <row r="184" spans="1:5" x14ac:dyDescent="0.2">
      <c r="A184" s="1" t="str">
        <f>"خسرو"</f>
        <v>خسرو</v>
      </c>
      <c r="B184" s="1" t="str">
        <f>"دهقان"</f>
        <v>دهقان</v>
      </c>
      <c r="C184" s="1" t="str">
        <f>"رضا"</f>
        <v>رضا</v>
      </c>
      <c r="D184" s="1" t="str">
        <f>"810"</f>
        <v>810</v>
      </c>
      <c r="E184" s="1" t="str">
        <f>"38/09/01"</f>
        <v>38/09/01</v>
      </c>
    </row>
    <row r="185" spans="1:5" x14ac:dyDescent="0.2">
      <c r="A185" s="1" t="str">
        <f>"محمد"</f>
        <v>محمد</v>
      </c>
      <c r="B185" s="1" t="str">
        <f>"جوکار"</f>
        <v>جوکار</v>
      </c>
      <c r="C185" s="1" t="str">
        <f>"قاسم"</f>
        <v>قاسم</v>
      </c>
      <c r="D185" s="1" t="str">
        <f>"338"</f>
        <v>338</v>
      </c>
      <c r="E185" s="1" t="str">
        <f>"44/03/01"</f>
        <v>44/03/01</v>
      </c>
    </row>
    <row r="186" spans="1:5" x14ac:dyDescent="0.2">
      <c r="A186" s="1" t="str">
        <f>"محمد رضا"</f>
        <v>محمد رضا</v>
      </c>
      <c r="B186" s="1" t="str">
        <f>"آذربان"</f>
        <v>آذربان</v>
      </c>
      <c r="C186" s="1" t="str">
        <f>"حسين"</f>
        <v>حسين</v>
      </c>
      <c r="D186" s="1" t="str">
        <f>"699"</f>
        <v>699</v>
      </c>
      <c r="E186" s="1" t="str">
        <f>"64/06/20"</f>
        <v>64/06/20</v>
      </c>
    </row>
    <row r="187" spans="1:5" x14ac:dyDescent="0.2">
      <c r="A187" s="1" t="str">
        <f>"ابراهيم"</f>
        <v>ابراهيم</v>
      </c>
      <c r="B187" s="1" t="str">
        <f>"آزادي"</f>
        <v>آزادي</v>
      </c>
      <c r="C187" s="1" t="str">
        <f>"مهدي"</f>
        <v>مهدي</v>
      </c>
      <c r="D187" s="1" t="str">
        <f>"4938"</f>
        <v>4938</v>
      </c>
      <c r="E187" s="1" t="str">
        <f>"57/12/10"</f>
        <v>57/12/10</v>
      </c>
    </row>
    <row r="188" spans="1:5" x14ac:dyDescent="0.2">
      <c r="A188" s="1" t="str">
        <f>"محمدعلي"</f>
        <v>محمدعلي</v>
      </c>
      <c r="B188" s="1" t="str">
        <f>"ابراهيمي دواسي"</f>
        <v>ابراهيمي دواسي</v>
      </c>
      <c r="C188" s="1" t="str">
        <f>"حسن"</f>
        <v>حسن</v>
      </c>
      <c r="D188" s="1" t="str">
        <f>"29"</f>
        <v>29</v>
      </c>
      <c r="E188" s="1" t="str">
        <f>"50/01/12"</f>
        <v>50/01/12</v>
      </c>
    </row>
    <row r="189" spans="1:5" x14ac:dyDescent="0.2">
      <c r="A189" s="1" t="str">
        <f>"مسعود"</f>
        <v>مسعود</v>
      </c>
      <c r="B189" s="1" t="str">
        <f>"اخلاقي"</f>
        <v>اخلاقي</v>
      </c>
      <c r="C189" s="1" t="str">
        <f>"غلامرضا"</f>
        <v>غلامرضا</v>
      </c>
      <c r="D189" s="1" t="str">
        <f>"461"</f>
        <v>461</v>
      </c>
      <c r="E189" s="1" t="str">
        <f>"51/11/07"</f>
        <v>51/11/07</v>
      </c>
    </row>
    <row r="190" spans="1:5" x14ac:dyDescent="0.2">
      <c r="A190" s="1" t="str">
        <f>"محمد"</f>
        <v>محمد</v>
      </c>
      <c r="B190" s="1" t="str">
        <f>"اسماعيلي"</f>
        <v>اسماعيلي</v>
      </c>
      <c r="C190" s="1" t="str">
        <f>"خضر"</f>
        <v>خضر</v>
      </c>
      <c r="D190" s="1" t="str">
        <f>"164"</f>
        <v>164</v>
      </c>
      <c r="E190" s="1" t="str">
        <f>"57/03/10"</f>
        <v>57/03/10</v>
      </c>
    </row>
    <row r="191" spans="1:5" x14ac:dyDescent="0.2">
      <c r="A191" s="1" t="str">
        <f>"كرامت"</f>
        <v>كرامت</v>
      </c>
      <c r="B191" s="1" t="str">
        <f>"اعتمادي فر"</f>
        <v>اعتمادي فر</v>
      </c>
      <c r="C191" s="1" t="str">
        <f>"محمد"</f>
        <v>محمد</v>
      </c>
      <c r="D191" s="1" t="str">
        <f>"1707"</f>
        <v>1707</v>
      </c>
      <c r="E191" s="1" t="str">
        <f>"52/06/21"</f>
        <v>52/06/21</v>
      </c>
    </row>
    <row r="192" spans="1:5" x14ac:dyDescent="0.2">
      <c r="A192" s="1" t="str">
        <f>"ابراهيم"</f>
        <v>ابراهيم</v>
      </c>
      <c r="B192" s="1" t="str">
        <f>"اكبريان فرد"</f>
        <v>اكبريان فرد</v>
      </c>
      <c r="C192" s="1" t="str">
        <f>"محمد"</f>
        <v>محمد</v>
      </c>
      <c r="D192" s="1" t="str">
        <f>"18013"</f>
        <v>18013</v>
      </c>
      <c r="E192" s="1" t="str">
        <f>"54/05/07"</f>
        <v>54/05/07</v>
      </c>
    </row>
    <row r="193" spans="1:5" x14ac:dyDescent="0.2">
      <c r="A193" s="1" t="str">
        <f>"خداداد"</f>
        <v>خداداد</v>
      </c>
      <c r="B193" s="1" t="str">
        <f>"الهياري"</f>
        <v>الهياري</v>
      </c>
      <c r="C193" s="1" t="str">
        <f>"محمد"</f>
        <v>محمد</v>
      </c>
      <c r="D193" s="1" t="str">
        <f>"1"</f>
        <v>1</v>
      </c>
      <c r="E193" s="1" t="str">
        <f>"50/02/23"</f>
        <v>50/02/23</v>
      </c>
    </row>
    <row r="194" spans="1:5" x14ac:dyDescent="0.2">
      <c r="A194" s="1" t="str">
        <f>"آرش"</f>
        <v>آرش</v>
      </c>
      <c r="B194" s="1" t="str">
        <f>"باغباني"</f>
        <v>باغباني</v>
      </c>
      <c r="C194" s="1" t="str">
        <f>"عبدالكريم"</f>
        <v>عبدالكريم</v>
      </c>
      <c r="D194" s="1" t="str">
        <f>"411"</f>
        <v>411</v>
      </c>
      <c r="E194" s="1" t="str">
        <f>"59/01/01"</f>
        <v>59/01/01</v>
      </c>
    </row>
    <row r="195" spans="1:5" x14ac:dyDescent="0.2">
      <c r="A195" s="1" t="str">
        <f>"يوسف"</f>
        <v>يوسف</v>
      </c>
      <c r="B195" s="1" t="str">
        <f>"بجلي"</f>
        <v>بجلي</v>
      </c>
      <c r="C195" s="1" t="str">
        <f>"حسين"</f>
        <v>حسين</v>
      </c>
      <c r="D195" s="1" t="str">
        <f>"775"</f>
        <v>775</v>
      </c>
      <c r="E195" s="1" t="str">
        <f>"55/04/25"</f>
        <v>55/04/25</v>
      </c>
    </row>
    <row r="196" spans="1:5" x14ac:dyDescent="0.2">
      <c r="A196" s="1" t="str">
        <f>"خليل"</f>
        <v>خليل</v>
      </c>
      <c r="B196" s="1" t="str">
        <f>"بردال"</f>
        <v>بردال</v>
      </c>
      <c r="C196" s="1" t="str">
        <f>"حسين"</f>
        <v>حسين</v>
      </c>
      <c r="D196" s="1" t="str">
        <f>"108"</f>
        <v>108</v>
      </c>
      <c r="E196" s="1" t="str">
        <f>"54/01/05"</f>
        <v>54/01/05</v>
      </c>
    </row>
    <row r="197" spans="1:5" x14ac:dyDescent="0.2">
      <c r="A197" s="1" t="str">
        <f>"حسين"</f>
        <v>حسين</v>
      </c>
      <c r="B197" s="1" t="str">
        <f>"بردستاني"</f>
        <v>بردستاني</v>
      </c>
      <c r="C197" s="1" t="str">
        <f>"غلامحسين"</f>
        <v>غلامحسين</v>
      </c>
      <c r="D197" s="1" t="str">
        <f>"3540061371"</f>
        <v>3540061371</v>
      </c>
      <c r="E197" s="1" t="str">
        <f>"70/06/30"</f>
        <v>70/06/30</v>
      </c>
    </row>
    <row r="198" spans="1:5" x14ac:dyDescent="0.2">
      <c r="A198" s="1" t="str">
        <f>"علي"</f>
        <v>علي</v>
      </c>
      <c r="B198" s="1" t="str">
        <f>"بردستاني"</f>
        <v>بردستاني</v>
      </c>
      <c r="C198" s="1" t="str">
        <f>"غلامحسين"</f>
        <v>غلامحسين</v>
      </c>
      <c r="D198" s="1" t="str">
        <f>"289"</f>
        <v>289</v>
      </c>
      <c r="E198" s="1" t="str">
        <f>"52/01/03"</f>
        <v>52/01/03</v>
      </c>
    </row>
    <row r="199" spans="1:5" x14ac:dyDescent="0.2">
      <c r="A199" s="1" t="str">
        <f>"محسن"</f>
        <v>محسن</v>
      </c>
      <c r="B199" s="1" t="str">
        <f>"بوشهري سنگي زاده"</f>
        <v>بوشهري سنگي زاده</v>
      </c>
      <c r="C199" s="1" t="str">
        <f>"غلامرضا"</f>
        <v>غلامرضا</v>
      </c>
      <c r="D199" s="1" t="str">
        <f>"1480"</f>
        <v>1480</v>
      </c>
      <c r="E199" s="1" t="str">
        <f>"58/06/01"</f>
        <v>58/06/01</v>
      </c>
    </row>
    <row r="200" spans="1:5" x14ac:dyDescent="0.2">
      <c r="A200" s="1" t="str">
        <f>"محمد"</f>
        <v>محمد</v>
      </c>
      <c r="B200" s="1" t="str">
        <f>"بهادر"</f>
        <v>بهادر</v>
      </c>
      <c r="C200" s="1" t="str">
        <f>"حسين"</f>
        <v>حسين</v>
      </c>
      <c r="D200" s="1" t="str">
        <f>"35999"</f>
        <v>35999</v>
      </c>
      <c r="E200" s="1" t="str">
        <f>"63/10/23"</f>
        <v>63/10/23</v>
      </c>
    </row>
    <row r="201" spans="1:5" x14ac:dyDescent="0.2">
      <c r="A201" s="1" t="str">
        <f>"خدارحم"</f>
        <v>خدارحم</v>
      </c>
      <c r="B201" s="1" t="str">
        <f>"بهادري"</f>
        <v>بهادري</v>
      </c>
      <c r="C201" s="1" t="str">
        <f>"علي"</f>
        <v>علي</v>
      </c>
      <c r="D201" s="1" t="str">
        <f>"213"</f>
        <v>213</v>
      </c>
      <c r="E201" s="1" t="str">
        <f>"50/06/27"</f>
        <v>50/06/27</v>
      </c>
    </row>
    <row r="202" spans="1:5" x14ac:dyDescent="0.2">
      <c r="A202" s="1" t="str">
        <f>"عبدالحسين"</f>
        <v>عبدالحسين</v>
      </c>
      <c r="B202" s="1" t="str">
        <f>"بهراني"</f>
        <v>بهراني</v>
      </c>
      <c r="C202" s="1" t="str">
        <f>"محمدعلي"</f>
        <v>محمدعلي</v>
      </c>
      <c r="D202" s="1" t="str">
        <f>"7328"</f>
        <v>7328</v>
      </c>
      <c r="E202" s="1" t="str">
        <f>"67/02/12"</f>
        <v>67/02/12</v>
      </c>
    </row>
    <row r="203" spans="1:5" x14ac:dyDescent="0.2">
      <c r="A203" s="1" t="str">
        <f>"بهرام"</f>
        <v>بهرام</v>
      </c>
      <c r="B203" s="1" t="str">
        <f>"بهمني"</f>
        <v>بهمني</v>
      </c>
      <c r="C203" s="1" t="str">
        <f>"علي"</f>
        <v>علي</v>
      </c>
      <c r="D203" s="1" t="str">
        <f>"2513"</f>
        <v>2513</v>
      </c>
      <c r="E203" s="1" t="str">
        <f>"54/09/01"</f>
        <v>54/09/01</v>
      </c>
    </row>
    <row r="204" spans="1:5" x14ac:dyDescent="0.2">
      <c r="A204" s="1" t="str">
        <f>"محمد"</f>
        <v>محمد</v>
      </c>
      <c r="B204" s="1" t="str">
        <f>"پروه"</f>
        <v>پروه</v>
      </c>
      <c r="C204" s="1" t="str">
        <f>"علي"</f>
        <v>علي</v>
      </c>
      <c r="D204" s="1" t="str">
        <f>"15462"</f>
        <v>15462</v>
      </c>
      <c r="E204" s="1" t="str">
        <f>"50/06/06"</f>
        <v>50/06/06</v>
      </c>
    </row>
    <row r="205" spans="1:5" x14ac:dyDescent="0.2">
      <c r="A205" s="1" t="str">
        <f>"مهرزاد"</f>
        <v>مهرزاد</v>
      </c>
      <c r="B205" s="1" t="str">
        <f>"پورحبيبي"</f>
        <v>پورحبيبي</v>
      </c>
      <c r="C205" s="1" t="str">
        <f>"عبدالرضا"</f>
        <v>عبدالرضا</v>
      </c>
      <c r="D205" s="1" t="str">
        <f>"6824"</f>
        <v>6824</v>
      </c>
      <c r="E205" s="1" t="str">
        <f>"57/07/01"</f>
        <v>57/07/01</v>
      </c>
    </row>
    <row r="206" spans="1:5" x14ac:dyDescent="0.2">
      <c r="A206" s="1" t="str">
        <f>"هوشنگ"</f>
        <v>هوشنگ</v>
      </c>
      <c r="B206" s="1" t="str">
        <f>"پولادي"</f>
        <v>پولادي</v>
      </c>
      <c r="C206" s="1" t="str">
        <f>"علي"</f>
        <v>علي</v>
      </c>
      <c r="D206" s="1" t="str">
        <f>"3162"</f>
        <v>3162</v>
      </c>
      <c r="E206" s="1" t="str">
        <f>"66/01/05"</f>
        <v>66/01/05</v>
      </c>
    </row>
    <row r="207" spans="1:5" x14ac:dyDescent="0.2">
      <c r="A207" s="1" t="str">
        <f>"كرامت"</f>
        <v>كرامت</v>
      </c>
      <c r="B207" s="1" t="str">
        <f>"تنگكي آزاد"</f>
        <v>تنگكي آزاد</v>
      </c>
      <c r="C207" s="1" t="str">
        <f>"علي"</f>
        <v>علي</v>
      </c>
      <c r="D207" s="1" t="str">
        <f>"408"</f>
        <v>408</v>
      </c>
      <c r="E207" s="1" t="str">
        <f>"54/05/22"</f>
        <v>54/05/22</v>
      </c>
    </row>
    <row r="208" spans="1:5" x14ac:dyDescent="0.2">
      <c r="A208" s="1" t="str">
        <f>"كاظم"</f>
        <v>كاظم</v>
      </c>
      <c r="B208" s="1" t="str">
        <f>"جمالي"</f>
        <v>جمالي</v>
      </c>
      <c r="C208" s="1" t="str">
        <f>"غلامحسين"</f>
        <v>غلامحسين</v>
      </c>
      <c r="D208" s="1" t="str">
        <f>"1139"</f>
        <v>1139</v>
      </c>
      <c r="E208" s="1" t="str">
        <f>"55/12/20"</f>
        <v>55/12/20</v>
      </c>
    </row>
    <row r="209" spans="1:5" x14ac:dyDescent="0.2">
      <c r="A209" s="1" t="str">
        <f>"رضا"</f>
        <v>رضا</v>
      </c>
      <c r="B209" s="1" t="str">
        <f>"جمالي"</f>
        <v>جمالي</v>
      </c>
      <c r="C209" s="1" t="str">
        <f>"غلامحسين"</f>
        <v>غلامحسين</v>
      </c>
      <c r="D209" s="1" t="str">
        <f>"2032"</f>
        <v>2032</v>
      </c>
      <c r="E209" s="1" t="str">
        <f>"48/11/15"</f>
        <v>48/11/15</v>
      </c>
    </row>
    <row r="210" spans="1:5" x14ac:dyDescent="0.2">
      <c r="A210" s="1" t="str">
        <f>"مجتبي"</f>
        <v>مجتبي</v>
      </c>
      <c r="B210" s="1" t="str">
        <f>"چونگل"</f>
        <v>چونگل</v>
      </c>
      <c r="C210" s="1" t="str">
        <f>"محمد"</f>
        <v>محمد</v>
      </c>
      <c r="D210" s="1" t="str">
        <f>"6031"</f>
        <v>6031</v>
      </c>
      <c r="E210" s="1" t="str">
        <f>"65/06/30"</f>
        <v>65/06/30</v>
      </c>
    </row>
    <row r="211" spans="1:5" x14ac:dyDescent="0.2">
      <c r="A211" s="1" t="str">
        <f>"حامد"</f>
        <v>حامد</v>
      </c>
      <c r="B211" s="1" t="str">
        <f>"حاجب قلائي"</f>
        <v>حاجب قلائي</v>
      </c>
      <c r="C211" s="1" t="str">
        <f>"حسن"</f>
        <v>حسن</v>
      </c>
      <c r="D211" s="1" t="str">
        <f>"5320011921"</f>
        <v>5320011921</v>
      </c>
      <c r="E211" s="1" t="str">
        <f>"70/03/01"</f>
        <v>70/03/01</v>
      </c>
    </row>
    <row r="212" spans="1:5" x14ac:dyDescent="0.2">
      <c r="A212" s="1" t="str">
        <f>"حسين"</f>
        <v>حسين</v>
      </c>
      <c r="B212" s="1" t="str">
        <f>"حاجي نژاد"</f>
        <v>حاجي نژاد</v>
      </c>
      <c r="C212" s="1" t="str">
        <f>"محمد"</f>
        <v>محمد</v>
      </c>
      <c r="D212" s="1" t="str">
        <f>"960"</f>
        <v>960</v>
      </c>
      <c r="E212" s="1" t="str">
        <f>"44/06/15"</f>
        <v>44/06/15</v>
      </c>
    </row>
    <row r="213" spans="1:5" x14ac:dyDescent="0.2">
      <c r="A213" s="1" t="str">
        <f>"محمدرضا"</f>
        <v>محمدرضا</v>
      </c>
      <c r="B213" s="1" t="str">
        <f>"حبيبي پور"</f>
        <v>حبيبي پور</v>
      </c>
      <c r="C213" s="1" t="str">
        <f>"ايرج"</f>
        <v>ايرج</v>
      </c>
      <c r="D213" s="1" t="str">
        <f>"5877"</f>
        <v>5877</v>
      </c>
      <c r="E213" s="1" t="str">
        <f>"50/06/10"</f>
        <v>50/06/10</v>
      </c>
    </row>
    <row r="214" spans="1:5" x14ac:dyDescent="0.2">
      <c r="A214" s="1" t="str">
        <f>"سيدمحمدجواد"</f>
        <v>سيدمحمدجواد</v>
      </c>
      <c r="B214" s="1" t="str">
        <f>"حسيني"</f>
        <v>حسيني</v>
      </c>
      <c r="C214" s="1" t="str">
        <f>"سيدباقر"</f>
        <v>سيدباقر</v>
      </c>
      <c r="D214" s="1" t="str">
        <f>"3"</f>
        <v>3</v>
      </c>
      <c r="E214" s="1" t="str">
        <f>"57/02/05"</f>
        <v>57/02/05</v>
      </c>
    </row>
    <row r="215" spans="1:5" x14ac:dyDescent="0.2">
      <c r="A215" s="1" t="str">
        <f>"عبداله"</f>
        <v>عبداله</v>
      </c>
      <c r="B215" s="1" t="str">
        <f>"حيدري"</f>
        <v>حيدري</v>
      </c>
      <c r="C215" s="1" t="str">
        <f>"احمد"</f>
        <v>احمد</v>
      </c>
      <c r="D215" s="1" t="str">
        <f>"2503"</f>
        <v>2503</v>
      </c>
      <c r="E215" s="1" t="str">
        <f>"67/12/14"</f>
        <v>67/12/14</v>
      </c>
    </row>
    <row r="216" spans="1:5" x14ac:dyDescent="0.2">
      <c r="A216" s="1" t="str">
        <f>"احمد"</f>
        <v>احمد</v>
      </c>
      <c r="B216" s="1" t="str">
        <f>"حيدري"</f>
        <v>حيدري</v>
      </c>
      <c r="C216" s="1" t="str">
        <f>"كرم"</f>
        <v>كرم</v>
      </c>
      <c r="D216" s="1" t="str">
        <f>"518"</f>
        <v>518</v>
      </c>
      <c r="E216" s="1" t="str">
        <f>"49/06/06"</f>
        <v>49/06/06</v>
      </c>
    </row>
    <row r="217" spans="1:5" x14ac:dyDescent="0.2">
      <c r="A217" s="1" t="str">
        <f>"ضرغام"</f>
        <v>ضرغام</v>
      </c>
      <c r="B217" s="1" t="str">
        <f>"حيدري"</f>
        <v>حيدري</v>
      </c>
      <c r="C217" s="1" t="str">
        <f>"محمدعلي"</f>
        <v>محمدعلي</v>
      </c>
      <c r="D217" s="1" t="str">
        <f>"64"</f>
        <v>64</v>
      </c>
      <c r="E217" s="1" t="str">
        <f>"55/01/03"</f>
        <v>55/01/03</v>
      </c>
    </row>
    <row r="218" spans="1:5" x14ac:dyDescent="0.2">
      <c r="A218" s="1" t="str">
        <f>"مهدي"</f>
        <v>مهدي</v>
      </c>
      <c r="B218" s="1" t="str">
        <f>"خارگي"</f>
        <v>خارگي</v>
      </c>
      <c r="C218" s="1" t="str">
        <f>"خلف"</f>
        <v>خلف</v>
      </c>
      <c r="D218" s="1" t="str">
        <f>"982"</f>
        <v>982</v>
      </c>
      <c r="E218" s="1" t="str">
        <f>"62/08/09"</f>
        <v>62/08/09</v>
      </c>
    </row>
    <row r="219" spans="1:5" x14ac:dyDescent="0.2">
      <c r="A219" s="1" t="str">
        <f>"مهدي"</f>
        <v>مهدي</v>
      </c>
      <c r="B219" s="1" t="str">
        <f>"خدري"</f>
        <v>خدري</v>
      </c>
      <c r="C219" s="1" t="str">
        <f>"عبدالكريم"</f>
        <v>عبدالكريم</v>
      </c>
      <c r="D219" s="1" t="str">
        <f>"443"</f>
        <v>443</v>
      </c>
      <c r="E219" s="1" t="str">
        <f>"59/09/28"</f>
        <v>59/09/28</v>
      </c>
    </row>
    <row r="220" spans="1:5" x14ac:dyDescent="0.2">
      <c r="A220" s="1" t="str">
        <f>"جبار"</f>
        <v>جبار</v>
      </c>
      <c r="B220" s="1" t="str">
        <f>"خليفات"</f>
        <v>خليفات</v>
      </c>
      <c r="C220" s="1" t="str">
        <f>"منصور"</f>
        <v>منصور</v>
      </c>
      <c r="D220" s="1" t="str">
        <f>"17540"</f>
        <v>17540</v>
      </c>
      <c r="E220" s="1" t="str">
        <f>"52/03/10"</f>
        <v>52/03/10</v>
      </c>
    </row>
    <row r="221" spans="1:5" x14ac:dyDescent="0.2">
      <c r="A221" s="1" t="str">
        <f>"اصغر"</f>
        <v>اصغر</v>
      </c>
      <c r="B221" s="1" t="str">
        <f>"خنسير"</f>
        <v>خنسير</v>
      </c>
      <c r="C221" s="1" t="str">
        <f>"احمد"</f>
        <v>احمد</v>
      </c>
      <c r="D221" s="1" t="str">
        <f>"10"</f>
        <v>10</v>
      </c>
      <c r="E221" s="1" t="str">
        <f>"54/05/20"</f>
        <v>54/05/20</v>
      </c>
    </row>
    <row r="222" spans="1:5" x14ac:dyDescent="0.2">
      <c r="A222" s="1" t="str">
        <f>"صدراله"</f>
        <v>صدراله</v>
      </c>
      <c r="B222" s="1" t="str">
        <f>"خنسير"</f>
        <v>خنسير</v>
      </c>
      <c r="C222" s="1" t="str">
        <f>"موسي"</f>
        <v>موسي</v>
      </c>
      <c r="D222" s="1" t="str">
        <f>"2"</f>
        <v>2</v>
      </c>
      <c r="E222" s="1" t="str">
        <f>"53/05/01"</f>
        <v>53/05/01</v>
      </c>
    </row>
    <row r="223" spans="1:5" x14ac:dyDescent="0.2">
      <c r="A223" s="1" t="str">
        <f>"منصور"</f>
        <v>منصور</v>
      </c>
      <c r="B223" s="1" t="str">
        <f>"خورموجي"</f>
        <v>خورموجي</v>
      </c>
      <c r="C223" s="1" t="str">
        <f>"حسين"</f>
        <v>حسين</v>
      </c>
      <c r="D223" s="1" t="str">
        <f>"288"</f>
        <v>288</v>
      </c>
      <c r="E223" s="1" t="str">
        <f>"51/05/31"</f>
        <v>51/05/31</v>
      </c>
    </row>
    <row r="224" spans="1:5" x14ac:dyDescent="0.2">
      <c r="A224" s="1" t="str">
        <f>"مهرداد"</f>
        <v>مهرداد</v>
      </c>
      <c r="B224" s="1" t="str">
        <f>"دوستدار"</f>
        <v>دوستدار</v>
      </c>
      <c r="C224" s="1" t="str">
        <f>"علي اصغر"</f>
        <v>علي اصغر</v>
      </c>
      <c r="D224" s="1" t="str">
        <f>"153"</f>
        <v>153</v>
      </c>
      <c r="E224" s="1" t="str">
        <f>"57/02/10"</f>
        <v>57/02/10</v>
      </c>
    </row>
    <row r="225" spans="1:5" x14ac:dyDescent="0.2">
      <c r="A225" s="1" t="str">
        <f>"علي"</f>
        <v>علي</v>
      </c>
      <c r="B225" s="1" t="str">
        <f>"دشتي"</f>
        <v>دشتي</v>
      </c>
      <c r="C225" s="1" t="str">
        <f>"ابراهيم"</f>
        <v>ابراهيم</v>
      </c>
      <c r="D225" s="1" t="str">
        <f>"5589"</f>
        <v>5589</v>
      </c>
      <c r="E225" s="1" t="str">
        <f>"52/06/20"</f>
        <v>52/06/20</v>
      </c>
    </row>
    <row r="226" spans="1:5" x14ac:dyDescent="0.2">
      <c r="A226" s="1" t="str">
        <f>"عليرضا"</f>
        <v>عليرضا</v>
      </c>
      <c r="B226" s="1" t="str">
        <f>"دهقاني"</f>
        <v>دهقاني</v>
      </c>
      <c r="C226" s="1" t="str">
        <f>"اله كرم"</f>
        <v>اله كرم</v>
      </c>
      <c r="D226" s="1" t="str">
        <f>"2247"</f>
        <v>2247</v>
      </c>
      <c r="E226" s="1" t="str">
        <f>"51/06/01"</f>
        <v>51/06/01</v>
      </c>
    </row>
    <row r="227" spans="1:5" x14ac:dyDescent="0.2">
      <c r="A227" s="1" t="str">
        <f>"عليرضا"</f>
        <v>عليرضا</v>
      </c>
      <c r="B227" s="1" t="str">
        <f>"دهقاني"</f>
        <v>دهقاني</v>
      </c>
      <c r="C227" s="1" t="str">
        <f>"حسن"</f>
        <v>حسن</v>
      </c>
      <c r="D227" s="1" t="str">
        <f>"724"</f>
        <v>724</v>
      </c>
      <c r="E227" s="1" t="str">
        <f>"60/04/01"</f>
        <v>60/04/01</v>
      </c>
    </row>
    <row r="228" spans="1:5" x14ac:dyDescent="0.2">
      <c r="A228" s="1" t="str">
        <f>"محمد"</f>
        <v>محمد</v>
      </c>
      <c r="B228" s="1" t="str">
        <f>"رستمي صدر"</f>
        <v>رستمي صدر</v>
      </c>
      <c r="C228" s="1" t="str">
        <f>"علي"</f>
        <v>علي</v>
      </c>
      <c r="D228" s="1" t="str">
        <f>"1984"</f>
        <v>1984</v>
      </c>
      <c r="E228" s="1" t="str">
        <f>"64/06/30"</f>
        <v>64/06/30</v>
      </c>
    </row>
    <row r="229" spans="1:5" x14ac:dyDescent="0.2">
      <c r="A229" s="1" t="str">
        <f>"محسن"</f>
        <v>محسن</v>
      </c>
      <c r="B229" s="1" t="str">
        <f>"رضايي"</f>
        <v>رضايي</v>
      </c>
      <c r="C229" s="1" t="str">
        <f>"رمضان"</f>
        <v>رمضان</v>
      </c>
      <c r="D229" s="1" t="str">
        <f>"278"</f>
        <v>278</v>
      </c>
      <c r="E229" s="1" t="str">
        <f>"66/02/26"</f>
        <v>66/02/26</v>
      </c>
    </row>
    <row r="230" spans="1:5" x14ac:dyDescent="0.2">
      <c r="A230" s="1" t="str">
        <f>"عادل"</f>
        <v>عادل</v>
      </c>
      <c r="B230" s="1" t="str">
        <f>"رضائي"</f>
        <v>رضائي</v>
      </c>
      <c r="C230" s="1" t="str">
        <f>"علي"</f>
        <v>علي</v>
      </c>
      <c r="D230" s="1" t="str">
        <f>"32"</f>
        <v>32</v>
      </c>
      <c r="E230" s="1" t="str">
        <f>"64/06/30"</f>
        <v>64/06/30</v>
      </c>
    </row>
    <row r="231" spans="1:5" x14ac:dyDescent="0.2">
      <c r="A231" s="1" t="str">
        <f>"عبدالحسين"</f>
        <v>عبدالحسين</v>
      </c>
      <c r="B231" s="1" t="str">
        <f>"رمضاني"</f>
        <v>رمضاني</v>
      </c>
      <c r="C231" s="1" t="str">
        <f>"جابر"</f>
        <v>جابر</v>
      </c>
      <c r="D231" s="1" t="str">
        <f>"1044"</f>
        <v>1044</v>
      </c>
      <c r="E231" s="1" t="str">
        <f>"57/12/19"</f>
        <v>57/12/19</v>
      </c>
    </row>
    <row r="232" spans="1:5" x14ac:dyDescent="0.2">
      <c r="A232" s="1" t="str">
        <f>"محمد"</f>
        <v>محمد</v>
      </c>
      <c r="B232" s="1" t="str">
        <f>"رواق بيستون"</f>
        <v>رواق بيستون</v>
      </c>
      <c r="C232" s="1" t="str">
        <f>"سهراب"</f>
        <v>سهراب</v>
      </c>
      <c r="D232" s="1" t="str">
        <f>"904"</f>
        <v>904</v>
      </c>
      <c r="E232" s="1" t="str">
        <f>"57/12/03"</f>
        <v>57/12/03</v>
      </c>
    </row>
    <row r="233" spans="1:5" x14ac:dyDescent="0.2">
      <c r="A233" s="1" t="str">
        <f>"جابر"</f>
        <v>جابر</v>
      </c>
      <c r="B233" s="1" t="str">
        <f>"زارعي"</f>
        <v>زارعي</v>
      </c>
      <c r="C233" s="1" t="str">
        <f>"حسن"</f>
        <v>حسن</v>
      </c>
      <c r="D233" s="1" t="str">
        <f>"3490038509"</f>
        <v>3490038509</v>
      </c>
      <c r="E233" s="1" t="str">
        <f>"68/08/12"</f>
        <v>68/08/12</v>
      </c>
    </row>
    <row r="234" spans="1:5" x14ac:dyDescent="0.2">
      <c r="A234" s="1" t="str">
        <f>"علي"</f>
        <v>علي</v>
      </c>
      <c r="B234" s="1" t="str">
        <f>"زارعي"</f>
        <v>زارعي</v>
      </c>
      <c r="C234" s="1" t="str">
        <f>"حسين"</f>
        <v>حسين</v>
      </c>
      <c r="D234" s="1" t="str">
        <f>"8673"</f>
        <v>8673</v>
      </c>
      <c r="E234" s="1" t="str">
        <f>"58/07/01"</f>
        <v>58/07/01</v>
      </c>
    </row>
    <row r="235" spans="1:5" x14ac:dyDescent="0.2">
      <c r="A235" s="1" t="str">
        <f>"احسان"</f>
        <v>احسان</v>
      </c>
      <c r="B235" s="1" t="str">
        <f>"زاهدي كللي"</f>
        <v>زاهدي كللي</v>
      </c>
      <c r="C235" s="1" t="str">
        <f>"علي"</f>
        <v>علي</v>
      </c>
      <c r="D235" s="1" t="str">
        <f>"5189"</f>
        <v>5189</v>
      </c>
      <c r="E235" s="1" t="str">
        <f>"66/09/10"</f>
        <v>66/09/10</v>
      </c>
    </row>
    <row r="236" spans="1:5" x14ac:dyDescent="0.2">
      <c r="A236" s="1" t="str">
        <f>"غلامحسين"</f>
        <v>غلامحسين</v>
      </c>
      <c r="B236" s="1" t="str">
        <f>"زراعت پيشه"</f>
        <v>زراعت پيشه</v>
      </c>
      <c r="C236" s="1" t="str">
        <f>"عبدالحسين"</f>
        <v>عبدالحسين</v>
      </c>
      <c r="D236" s="1" t="str">
        <f>"385"</f>
        <v>385</v>
      </c>
      <c r="E236" s="1" t="str">
        <f>"63/06/30"</f>
        <v>63/06/30</v>
      </c>
    </row>
    <row r="237" spans="1:5" x14ac:dyDescent="0.2">
      <c r="A237" s="1" t="str">
        <f>"حسين"</f>
        <v>حسين</v>
      </c>
      <c r="B237" s="1" t="str">
        <f>"زنده بودي"</f>
        <v>زنده بودي</v>
      </c>
      <c r="C237" s="1" t="str">
        <f>"خدر"</f>
        <v>خدر</v>
      </c>
      <c r="D237" s="1" t="str">
        <f>"1563"</f>
        <v>1563</v>
      </c>
      <c r="E237" s="1" t="str">
        <f>"64/12/26"</f>
        <v>64/12/26</v>
      </c>
    </row>
    <row r="238" spans="1:5" x14ac:dyDescent="0.2">
      <c r="A238" s="1" t="str">
        <f>"سجاد"</f>
        <v>سجاد</v>
      </c>
      <c r="B238" s="1" t="str">
        <f>"سليماني"</f>
        <v>سليماني</v>
      </c>
      <c r="C238" s="1" t="str">
        <f>"كاظم"</f>
        <v>كاظم</v>
      </c>
      <c r="D238" s="1" t="str">
        <f>"1875"</f>
        <v>1875</v>
      </c>
      <c r="E238" s="1" t="str">
        <f>"63/06/31"</f>
        <v>63/06/31</v>
      </c>
    </row>
    <row r="239" spans="1:5" x14ac:dyDescent="0.2">
      <c r="A239" s="1" t="str">
        <f>"غلامحسين"</f>
        <v>غلامحسين</v>
      </c>
      <c r="B239" s="1" t="str">
        <f>"سليماني"</f>
        <v>سليماني</v>
      </c>
      <c r="C239" s="1" t="str">
        <f>"جعفر"</f>
        <v>جعفر</v>
      </c>
      <c r="D239" s="1" t="str">
        <f>"1795"</f>
        <v>1795</v>
      </c>
      <c r="E239" s="1" t="str">
        <f>"50/06/31"</f>
        <v>50/06/31</v>
      </c>
    </row>
    <row r="240" spans="1:5" x14ac:dyDescent="0.2">
      <c r="A240" s="1" t="str">
        <f>"سجاد"</f>
        <v>سجاد</v>
      </c>
      <c r="B240" s="1" t="str">
        <f>"سليماني"</f>
        <v>سليماني</v>
      </c>
      <c r="C240" s="1" t="str">
        <f>"جعفر"</f>
        <v>جعفر</v>
      </c>
      <c r="D240" s="1" t="str">
        <f>"1263"</f>
        <v>1263</v>
      </c>
      <c r="E240" s="1" t="str">
        <f>"64/09/21"</f>
        <v>64/09/21</v>
      </c>
    </row>
    <row r="241" spans="1:5" x14ac:dyDescent="0.2">
      <c r="A241" s="1" t="str">
        <f>"عبداله"</f>
        <v>عبداله</v>
      </c>
      <c r="B241" s="1" t="str">
        <f>"شهريور"</f>
        <v>شهريور</v>
      </c>
      <c r="C241" s="1" t="str">
        <f>"اسد"</f>
        <v>اسد</v>
      </c>
      <c r="D241" s="1" t="str">
        <f>"478"</f>
        <v>478</v>
      </c>
      <c r="E241" s="1" t="str">
        <f>"49/03/03"</f>
        <v>49/03/03</v>
      </c>
    </row>
    <row r="242" spans="1:5" x14ac:dyDescent="0.2">
      <c r="A242" s="1" t="str">
        <f>"نصراله"</f>
        <v>نصراله</v>
      </c>
      <c r="B242" s="1" t="str">
        <f>"صداقت"</f>
        <v>صداقت</v>
      </c>
      <c r="C242" s="1" t="str">
        <f>"امران"</f>
        <v>امران</v>
      </c>
      <c r="D242" s="1" t="str">
        <f>"156"</f>
        <v>156</v>
      </c>
      <c r="E242" s="1" t="str">
        <f>"51/03/01"</f>
        <v>51/03/01</v>
      </c>
    </row>
    <row r="243" spans="1:5" x14ac:dyDescent="0.2">
      <c r="A243" s="1" t="str">
        <f>"محمد"</f>
        <v>محمد</v>
      </c>
      <c r="B243" s="1" t="str">
        <f>"عاطفي"</f>
        <v>عاطفي</v>
      </c>
      <c r="C243" s="1" t="str">
        <f>"عليمراد"</f>
        <v>عليمراد</v>
      </c>
      <c r="D243" s="1" t="str">
        <f>"9203"</f>
        <v>9203</v>
      </c>
      <c r="E243" s="1" t="str">
        <f>"66/10/27"</f>
        <v>66/10/27</v>
      </c>
    </row>
    <row r="244" spans="1:5" x14ac:dyDescent="0.2">
      <c r="A244" s="1" t="str">
        <f>"مجتبي"</f>
        <v>مجتبي</v>
      </c>
      <c r="B244" s="1" t="str">
        <f>"عالي لقب"</f>
        <v>عالي لقب</v>
      </c>
      <c r="C244" s="1" t="str">
        <f>"اسماعيل"</f>
        <v>اسماعيل</v>
      </c>
      <c r="D244" s="1" t="str">
        <f>"3550002203"</f>
        <v>3550002203</v>
      </c>
      <c r="E244" s="1" t="str">
        <f>"67/12/08"</f>
        <v>67/12/08</v>
      </c>
    </row>
    <row r="245" spans="1:5" x14ac:dyDescent="0.2">
      <c r="A245" s="1" t="str">
        <f>"حسن"</f>
        <v>حسن</v>
      </c>
      <c r="B245" s="1" t="str">
        <f>"علي پور"</f>
        <v>علي پور</v>
      </c>
      <c r="C245" s="1" t="str">
        <f>"عالي"</f>
        <v>عالي</v>
      </c>
      <c r="D245" s="1" t="str">
        <f>"3610"</f>
        <v>3610</v>
      </c>
      <c r="E245" s="1" t="str">
        <f>"66/03/29"</f>
        <v>66/03/29</v>
      </c>
    </row>
    <row r="246" spans="1:5" x14ac:dyDescent="0.2">
      <c r="A246" s="1" t="str">
        <f>"محمدرضا"</f>
        <v>محمدرضا</v>
      </c>
      <c r="B246" s="1" t="str">
        <f>"علي پور"</f>
        <v>علي پور</v>
      </c>
      <c r="C246" s="1" t="str">
        <f>"حسن"</f>
        <v>حسن</v>
      </c>
      <c r="D246" s="1" t="str">
        <f>"32898"</f>
        <v>32898</v>
      </c>
      <c r="E246" s="1" t="str">
        <f>"55/06/01"</f>
        <v>55/06/01</v>
      </c>
    </row>
    <row r="247" spans="1:5" x14ac:dyDescent="0.2">
      <c r="A247" s="1" t="str">
        <f>"عليرضا"</f>
        <v>عليرضا</v>
      </c>
      <c r="B247" s="1" t="str">
        <f>"غريبي"</f>
        <v>غريبي</v>
      </c>
      <c r="C247" s="1" t="str">
        <f>"غلامعلي"</f>
        <v>غلامعلي</v>
      </c>
      <c r="D247" s="1" t="str">
        <f>"1004"</f>
        <v>1004</v>
      </c>
      <c r="E247" s="1" t="str">
        <f>"64/01/01"</f>
        <v>64/01/01</v>
      </c>
    </row>
    <row r="248" spans="1:5" x14ac:dyDescent="0.2">
      <c r="A248" s="1" t="str">
        <f>"سليمان"</f>
        <v>سليمان</v>
      </c>
      <c r="B248" s="1" t="str">
        <f>"غريبي"</f>
        <v>غريبي</v>
      </c>
      <c r="C248" s="1" t="str">
        <f>"غلام"</f>
        <v>غلام</v>
      </c>
      <c r="D248" s="1" t="str">
        <f>"79"</f>
        <v>79</v>
      </c>
      <c r="E248" s="1" t="str">
        <f>"64/01/01"</f>
        <v>64/01/01</v>
      </c>
    </row>
    <row r="249" spans="1:5" x14ac:dyDescent="0.2">
      <c r="A249" s="1" t="str">
        <f>"داود"</f>
        <v>داود</v>
      </c>
      <c r="B249" s="1" t="str">
        <f>"غياسوند"</f>
        <v>غياسوند</v>
      </c>
      <c r="C249" s="1" t="str">
        <f>"محمدولي"</f>
        <v>محمدولي</v>
      </c>
      <c r="D249" s="1" t="str">
        <f>"14"</f>
        <v>14</v>
      </c>
      <c r="E249" s="1" t="str">
        <f>"57/01/01"</f>
        <v>57/01/01</v>
      </c>
    </row>
    <row r="250" spans="1:5" x14ac:dyDescent="0.2">
      <c r="A250" s="1" t="str">
        <f>"حسين"</f>
        <v>حسين</v>
      </c>
      <c r="B250" s="1" t="str">
        <f>"فربود"</f>
        <v>فربود</v>
      </c>
      <c r="C250" s="1" t="str">
        <f>"نامدار"</f>
        <v>نامدار</v>
      </c>
      <c r="D250" s="1" t="str">
        <f>"32028"</f>
        <v>32028</v>
      </c>
      <c r="E250" s="1" t="str">
        <f>"51/04/17"</f>
        <v>51/04/17</v>
      </c>
    </row>
    <row r="251" spans="1:5" x14ac:dyDescent="0.2">
      <c r="A251" s="1" t="str">
        <f>"جليل"</f>
        <v>جليل</v>
      </c>
      <c r="B251" s="1" t="str">
        <f>"فرريزي"</f>
        <v>فرريزي</v>
      </c>
      <c r="C251" s="1" t="str">
        <f>"غلامرضا"</f>
        <v>غلامرضا</v>
      </c>
      <c r="D251" s="1" t="str">
        <f>"5"</f>
        <v>5</v>
      </c>
      <c r="E251" s="1" t="str">
        <f>"54/01/09"</f>
        <v>54/01/09</v>
      </c>
    </row>
    <row r="252" spans="1:5" x14ac:dyDescent="0.2">
      <c r="A252" s="1" t="str">
        <f>"محمدرضا"</f>
        <v>محمدرضا</v>
      </c>
      <c r="B252" s="1" t="str">
        <f>"فروردين"</f>
        <v>فروردين</v>
      </c>
      <c r="C252" s="1" t="str">
        <f>"حسين"</f>
        <v>حسين</v>
      </c>
      <c r="D252" s="1" t="str">
        <f>"3945"</f>
        <v>3945</v>
      </c>
      <c r="E252" s="1" t="str">
        <f>"66/04/31"</f>
        <v>66/04/31</v>
      </c>
    </row>
    <row r="253" spans="1:5" x14ac:dyDescent="0.2">
      <c r="A253" s="1" t="str">
        <f>"احمد"</f>
        <v>احمد</v>
      </c>
      <c r="B253" s="1" t="str">
        <f>"فريد"</f>
        <v>فريد</v>
      </c>
      <c r="C253" s="1" t="str">
        <f>"عباس"</f>
        <v>عباس</v>
      </c>
      <c r="D253" s="1" t="str">
        <f>"648"</f>
        <v>648</v>
      </c>
      <c r="E253" s="1" t="str">
        <f>"57/06/27"</f>
        <v>57/06/27</v>
      </c>
    </row>
    <row r="254" spans="1:5" x14ac:dyDescent="0.2">
      <c r="A254" s="1" t="str">
        <f>"وحيد"</f>
        <v>وحيد</v>
      </c>
      <c r="B254" s="1" t="str">
        <f>"فقيه"</f>
        <v>فقيه</v>
      </c>
      <c r="C254" s="1" t="str">
        <f>"رضا"</f>
        <v>رضا</v>
      </c>
      <c r="D254" s="1" t="str">
        <f>"3074"</f>
        <v>3074</v>
      </c>
      <c r="E254" s="1" t="str">
        <f>"65/06/01"</f>
        <v>65/06/01</v>
      </c>
    </row>
    <row r="255" spans="1:5" x14ac:dyDescent="0.2">
      <c r="A255" s="1" t="str">
        <f>"رضا"</f>
        <v>رضا</v>
      </c>
      <c r="B255" s="1" t="str">
        <f>"فقيه"</f>
        <v>فقيه</v>
      </c>
      <c r="C255" s="1" t="str">
        <f>"محمد"</f>
        <v>محمد</v>
      </c>
      <c r="D255" s="1" t="str">
        <f>"141"</f>
        <v>141</v>
      </c>
      <c r="E255" s="1" t="str">
        <f>"62/03/07"</f>
        <v>62/03/07</v>
      </c>
    </row>
    <row r="256" spans="1:5" x14ac:dyDescent="0.2">
      <c r="A256" s="1" t="str">
        <f>"يوسف"</f>
        <v>يوسف</v>
      </c>
      <c r="B256" s="1" t="str">
        <f>"فولادي هليله"</f>
        <v>فولادي هليله</v>
      </c>
      <c r="C256" s="1" t="str">
        <f>"عبدالرحمن"</f>
        <v>عبدالرحمن</v>
      </c>
      <c r="D256" s="1" t="str">
        <f>"908"</f>
        <v>908</v>
      </c>
      <c r="E256" s="1" t="str">
        <f>"55/09/08"</f>
        <v>55/09/08</v>
      </c>
    </row>
    <row r="257" spans="1:5" x14ac:dyDescent="0.2">
      <c r="A257" s="1" t="str">
        <f>"فرشاد"</f>
        <v>فرشاد</v>
      </c>
      <c r="B257" s="1" t="str">
        <f>"قاسمي"</f>
        <v>قاسمي</v>
      </c>
      <c r="C257" s="1" t="str">
        <f>"عباس"</f>
        <v>عباس</v>
      </c>
      <c r="D257" s="1" t="str">
        <f>"4971"</f>
        <v>4971</v>
      </c>
      <c r="E257" s="1" t="str">
        <f>"67/01/01"</f>
        <v>67/01/01</v>
      </c>
    </row>
    <row r="258" spans="1:5" x14ac:dyDescent="0.2">
      <c r="A258" s="1" t="str">
        <f>"محمدصادق"</f>
        <v>محمدصادق</v>
      </c>
      <c r="B258" s="1" t="str">
        <f>"قبادي"</f>
        <v>قبادي</v>
      </c>
      <c r="C258" s="1" t="str">
        <f>"عبدالحسين"</f>
        <v>عبدالحسين</v>
      </c>
      <c r="D258" s="1" t="str">
        <f>"3510034120"</f>
        <v>3510034120</v>
      </c>
      <c r="E258" s="1" t="str">
        <f>"68/06/19"</f>
        <v>68/06/19</v>
      </c>
    </row>
    <row r="259" spans="1:5" x14ac:dyDescent="0.2">
      <c r="A259" s="1" t="str">
        <f>"محسن"</f>
        <v>محسن</v>
      </c>
      <c r="B259" s="1" t="str">
        <f>"كاظم پور"</f>
        <v>كاظم پور</v>
      </c>
      <c r="C259" s="1" t="str">
        <f>"اسماعيل"</f>
        <v>اسماعيل</v>
      </c>
      <c r="D259" s="1" t="str">
        <f>"3540018883"</f>
        <v>3540018883</v>
      </c>
      <c r="E259" s="1" t="str">
        <f>"68/07/15"</f>
        <v>68/07/15</v>
      </c>
    </row>
    <row r="260" spans="1:5" x14ac:dyDescent="0.2">
      <c r="A260" s="1" t="str">
        <f>"نعمت اله"</f>
        <v>نعمت اله</v>
      </c>
      <c r="B260" s="1" t="str">
        <f>"كازروني"</f>
        <v>كازروني</v>
      </c>
      <c r="C260" s="1" t="str">
        <f>"محمود"</f>
        <v>محمود</v>
      </c>
      <c r="D260" s="1" t="str">
        <f>"1779"</f>
        <v>1779</v>
      </c>
      <c r="E260" s="1" t="str">
        <f>"50/04/14"</f>
        <v>50/04/14</v>
      </c>
    </row>
    <row r="261" spans="1:5" x14ac:dyDescent="0.2">
      <c r="A261" s="1" t="str">
        <f>"رضا"</f>
        <v>رضا</v>
      </c>
      <c r="B261" s="1" t="str">
        <f>"كريمي"</f>
        <v>كريمي</v>
      </c>
      <c r="C261" s="1" t="str">
        <f>"حسين"</f>
        <v>حسين</v>
      </c>
      <c r="D261" s="1" t="str">
        <f>"3351"</f>
        <v>3351</v>
      </c>
      <c r="E261" s="1" t="str">
        <f>"51/07/01"</f>
        <v>51/07/01</v>
      </c>
    </row>
    <row r="262" spans="1:5" x14ac:dyDescent="0.2">
      <c r="A262" s="1" t="str">
        <f>"اميد"</f>
        <v>اميد</v>
      </c>
      <c r="B262" s="1" t="str">
        <f>"محسني كللي"</f>
        <v>محسني كللي</v>
      </c>
      <c r="C262" s="1" t="str">
        <f>"علي"</f>
        <v>علي</v>
      </c>
      <c r="D262" s="1" t="str">
        <f>"826"</f>
        <v>826</v>
      </c>
      <c r="E262" s="1" t="str">
        <f>"62/04/20"</f>
        <v>62/04/20</v>
      </c>
    </row>
    <row r="263" spans="1:5" x14ac:dyDescent="0.2">
      <c r="A263" s="1" t="str">
        <f>"غلامرضا"</f>
        <v>غلامرضا</v>
      </c>
      <c r="B263" s="1" t="str">
        <f>"محمدشاهي"</f>
        <v>محمدشاهي</v>
      </c>
      <c r="C263" s="1" t="str">
        <f>"رجب"</f>
        <v>رجب</v>
      </c>
      <c r="D263" s="1" t="str">
        <f>"1677"</f>
        <v>1677</v>
      </c>
      <c r="E263" s="1" t="str">
        <f>"48/10/04"</f>
        <v>48/10/04</v>
      </c>
    </row>
    <row r="264" spans="1:5" x14ac:dyDescent="0.2">
      <c r="A264" s="1" t="str">
        <f>"محمد"</f>
        <v>محمد</v>
      </c>
      <c r="B264" s="1" t="str">
        <f>"محمدي"</f>
        <v>محمدي</v>
      </c>
      <c r="C264" s="1" t="str">
        <f>"حسن"</f>
        <v>حسن</v>
      </c>
      <c r="D264" s="1" t="str">
        <f>"7340"</f>
        <v>7340</v>
      </c>
      <c r="E264" s="1" t="str">
        <f>"55/02/06"</f>
        <v>55/02/06</v>
      </c>
    </row>
    <row r="265" spans="1:5" x14ac:dyDescent="0.2">
      <c r="A265" s="1" t="str">
        <f>"محمد تقي"</f>
        <v>محمد تقي</v>
      </c>
      <c r="B265" s="1" t="str">
        <f>"مرادي"</f>
        <v>مرادي</v>
      </c>
      <c r="C265" s="1" t="str">
        <f>"عبدالكريم"</f>
        <v>عبدالكريم</v>
      </c>
      <c r="D265" s="1" t="str">
        <f>"3540011978"</f>
        <v>3540011978</v>
      </c>
      <c r="E265" s="1" t="str">
        <f>"68/06/21"</f>
        <v>68/06/21</v>
      </c>
    </row>
    <row r="266" spans="1:5" x14ac:dyDescent="0.2">
      <c r="A266" s="1" t="str">
        <f>"مالك"</f>
        <v>مالك</v>
      </c>
      <c r="B266" s="1" t="str">
        <f>"مزارعي"</f>
        <v>مزارعي</v>
      </c>
      <c r="C266" s="1" t="str">
        <f>"حسن"</f>
        <v>حسن</v>
      </c>
      <c r="D266" s="1" t="str">
        <f>"1083"</f>
        <v>1083</v>
      </c>
      <c r="E266" s="1" t="str">
        <f>"61/06/28"</f>
        <v>61/06/28</v>
      </c>
    </row>
    <row r="267" spans="1:5" x14ac:dyDescent="0.2">
      <c r="A267" s="1" t="str">
        <f>"امين"</f>
        <v>امين</v>
      </c>
      <c r="B267" s="1" t="str">
        <f>"مشايخي"</f>
        <v>مشايخي</v>
      </c>
      <c r="C267" s="1" t="str">
        <f>"محمد"</f>
        <v>محمد</v>
      </c>
      <c r="D267" s="1" t="str">
        <f>"3540031162"</f>
        <v>3540031162</v>
      </c>
      <c r="E267" s="1" t="str">
        <f>"69/02/02"</f>
        <v>69/02/02</v>
      </c>
    </row>
    <row r="268" spans="1:5" x14ac:dyDescent="0.2">
      <c r="A268" s="1" t="str">
        <f>"محمد"</f>
        <v>محمد</v>
      </c>
      <c r="B268" s="1" t="str">
        <f>"منفرد"</f>
        <v>منفرد</v>
      </c>
      <c r="C268" s="1" t="str">
        <f>"مسلم"</f>
        <v>مسلم</v>
      </c>
      <c r="D268" s="1" t="str">
        <f>"357"</f>
        <v>357</v>
      </c>
      <c r="E268" s="1" t="str">
        <f>"59/02/01"</f>
        <v>59/02/01</v>
      </c>
    </row>
    <row r="269" spans="1:5" x14ac:dyDescent="0.2">
      <c r="A269" s="1" t="str">
        <f>"سيدمرتضي"</f>
        <v>سيدمرتضي</v>
      </c>
      <c r="B269" s="1" t="str">
        <f>"موسوي"</f>
        <v>موسوي</v>
      </c>
      <c r="C269" s="1" t="str">
        <f>"مرحوم سيدمرتضي"</f>
        <v>مرحوم سيدمرتضي</v>
      </c>
      <c r="D269" s="1" t="str">
        <f>"490"</f>
        <v>490</v>
      </c>
      <c r="E269" s="1" t="str">
        <f>"53/07/01"</f>
        <v>53/07/01</v>
      </c>
    </row>
    <row r="270" spans="1:5" x14ac:dyDescent="0.2">
      <c r="A270" s="1" t="str">
        <f>"سيدحسين"</f>
        <v>سيدحسين</v>
      </c>
      <c r="B270" s="1" t="str">
        <f>"ميرجهان مردي"</f>
        <v>ميرجهان مردي</v>
      </c>
      <c r="C270" s="1" t="str">
        <f>"سيدغلامرضا"</f>
        <v>سيدغلامرضا</v>
      </c>
      <c r="D270" s="1" t="str">
        <f>"272"</f>
        <v>272</v>
      </c>
      <c r="E270" s="1" t="str">
        <f>"51/07/01"</f>
        <v>51/07/01</v>
      </c>
    </row>
    <row r="271" spans="1:5" x14ac:dyDescent="0.2">
      <c r="A271" s="1" t="str">
        <f>"عارف"</f>
        <v>عارف</v>
      </c>
      <c r="B271" s="1" t="str">
        <f>"نامي"</f>
        <v>نامي</v>
      </c>
      <c r="C271" s="1" t="str">
        <f>"محمد"</f>
        <v>محمد</v>
      </c>
      <c r="D271" s="1" t="str">
        <f>"3550043716"</f>
        <v>3550043716</v>
      </c>
      <c r="E271" s="1" t="str">
        <f>"70/03/28"</f>
        <v>70/03/28</v>
      </c>
    </row>
    <row r="272" spans="1:5" x14ac:dyDescent="0.2">
      <c r="A272" s="1" t="str">
        <f>"امين"</f>
        <v>امين</v>
      </c>
      <c r="B272" s="1" t="str">
        <f>"نريمان"</f>
        <v>نريمان</v>
      </c>
      <c r="C272" s="1" t="str">
        <f>"غدير"</f>
        <v>غدير</v>
      </c>
      <c r="D272" s="1" t="str">
        <f>"44233"</f>
        <v>44233</v>
      </c>
      <c r="E272" s="1" t="str">
        <f>"55/04/19"</f>
        <v>55/04/19</v>
      </c>
    </row>
    <row r="273" spans="1:5" x14ac:dyDescent="0.2">
      <c r="A273" s="1" t="str">
        <f>"مهدي"</f>
        <v>مهدي</v>
      </c>
      <c r="B273" s="1" t="str">
        <f>"نصرتي"</f>
        <v>نصرتي</v>
      </c>
      <c r="C273" s="1" t="str">
        <f>"عبدالحسين"</f>
        <v>عبدالحسين</v>
      </c>
      <c r="D273" s="1" t="str">
        <f>"468"</f>
        <v>468</v>
      </c>
      <c r="E273" s="1" t="str">
        <f>"62/01/20"</f>
        <v>62/01/20</v>
      </c>
    </row>
    <row r="274" spans="1:5" x14ac:dyDescent="0.2">
      <c r="A274" s="1" t="str">
        <f>"محمد"</f>
        <v>محمد</v>
      </c>
      <c r="B274" s="1" t="str">
        <f>"نعمتي"</f>
        <v>نعمتي</v>
      </c>
      <c r="C274" s="1" t="str">
        <f>"ابول"</f>
        <v>ابول</v>
      </c>
      <c r="D274" s="1" t="str">
        <f>"144"</f>
        <v>144</v>
      </c>
      <c r="E274" s="1" t="str">
        <f>"52/11/19"</f>
        <v>52/11/19</v>
      </c>
    </row>
    <row r="275" spans="1:5" x14ac:dyDescent="0.2">
      <c r="A275" s="1" t="str">
        <f>"حسن"</f>
        <v>حسن</v>
      </c>
      <c r="B275" s="1" t="str">
        <f>"نمازي"</f>
        <v>نمازي</v>
      </c>
      <c r="C275" s="1" t="str">
        <f>"حسين"</f>
        <v>حسين</v>
      </c>
      <c r="D275" s="1" t="str">
        <f>"1631"</f>
        <v>1631</v>
      </c>
      <c r="E275" s="1" t="str">
        <f>"53/06/08"</f>
        <v>53/06/08</v>
      </c>
    </row>
    <row r="276" spans="1:5" x14ac:dyDescent="0.2">
      <c r="A276" s="1" t="str">
        <f>"خليل"</f>
        <v>خليل</v>
      </c>
      <c r="B276" s="1" t="str">
        <f>"نيروزاده"</f>
        <v>نيروزاده</v>
      </c>
      <c r="C276" s="1" t="str">
        <f>"حيدر"</f>
        <v>حيدر</v>
      </c>
      <c r="D276" s="1" t="str">
        <f>"6766"</f>
        <v>6766</v>
      </c>
      <c r="E276" s="1" t="str">
        <f>"52/04/08"</f>
        <v>52/04/08</v>
      </c>
    </row>
    <row r="277" spans="1:5" x14ac:dyDescent="0.2">
      <c r="A277" s="1" t="str">
        <f>"محسن"</f>
        <v>محسن</v>
      </c>
      <c r="B277" s="1" t="str">
        <f>"ولايتي"</f>
        <v>ولايتي</v>
      </c>
      <c r="C277" s="1" t="str">
        <f>"رضا"</f>
        <v>رضا</v>
      </c>
      <c r="D277" s="1" t="str">
        <f>"2961"</f>
        <v>2961</v>
      </c>
      <c r="E277" s="1" t="str">
        <f>"63/12/08"</f>
        <v>63/12/08</v>
      </c>
    </row>
    <row r="278" spans="1:5" x14ac:dyDescent="0.2">
      <c r="A278" s="1" t="str">
        <f>"سيدجلال"</f>
        <v>سيدجلال</v>
      </c>
      <c r="B278" s="1" t="str">
        <f>"هاشمي"</f>
        <v>هاشمي</v>
      </c>
      <c r="C278" s="1" t="str">
        <f>"سيدمحمد"</f>
        <v>سيدمحمد</v>
      </c>
      <c r="D278" s="1" t="str">
        <f>"545"</f>
        <v>545</v>
      </c>
      <c r="E278" s="1" t="str">
        <f>"49/01/01"</f>
        <v>49/01/01</v>
      </c>
    </row>
    <row r="279" spans="1:5" x14ac:dyDescent="0.2">
      <c r="A279" s="1" t="str">
        <f>"عباس"</f>
        <v>عباس</v>
      </c>
      <c r="B279" s="1" t="str">
        <f>"هندراوي بوشهري"</f>
        <v>هندراوي بوشهري</v>
      </c>
      <c r="C279" s="1" t="str">
        <f>"خليل"</f>
        <v>خليل</v>
      </c>
      <c r="D279" s="1" t="str">
        <f>"501"</f>
        <v>501</v>
      </c>
      <c r="E279" s="1" t="str">
        <f>"49/10/12"</f>
        <v>49/10/12</v>
      </c>
    </row>
    <row r="280" spans="1:5" x14ac:dyDescent="0.2">
      <c r="A280" s="1" t="str">
        <f>"ياسين"</f>
        <v>ياسين</v>
      </c>
      <c r="B280" s="1" t="str">
        <f>"هوشيار"</f>
        <v>هوشيار</v>
      </c>
      <c r="C280" s="1" t="str">
        <f>"عبدالرضا"</f>
        <v>عبدالرضا</v>
      </c>
      <c r="D280" s="1" t="str">
        <f>"295"</f>
        <v>295</v>
      </c>
      <c r="E280" s="1" t="str">
        <f>"65/03/22"</f>
        <v>65/03/22</v>
      </c>
    </row>
    <row r="281" spans="1:5" x14ac:dyDescent="0.2">
      <c r="A281" s="1" t="str">
        <f>"عسكر"</f>
        <v>عسكر</v>
      </c>
      <c r="B281" s="1" t="str">
        <f>"ارجمندزاده"</f>
        <v>ارجمندزاده</v>
      </c>
      <c r="C281" s="1" t="str">
        <f>"حيدر"</f>
        <v>حيدر</v>
      </c>
      <c r="D281" s="1" t="str">
        <f>"290"</f>
        <v>290</v>
      </c>
      <c r="E281" s="1" t="str">
        <f>""</f>
        <v/>
      </c>
    </row>
    <row r="282" spans="1:5" x14ac:dyDescent="0.2">
      <c r="A282" s="1" t="str">
        <f>"سيدمهدي"</f>
        <v>سيدمهدي</v>
      </c>
      <c r="B282" s="1" t="str">
        <f>"اسلامي"</f>
        <v>اسلامي</v>
      </c>
      <c r="C282" s="1" t="str">
        <f>"سيدعباس"</f>
        <v>سيدعباس</v>
      </c>
      <c r="D282" s="1" t="str">
        <f>"297"</f>
        <v>297</v>
      </c>
      <c r="E282" s="1" t="str">
        <f>"58/04/30"</f>
        <v>58/04/30</v>
      </c>
    </row>
    <row r="283" spans="1:5" x14ac:dyDescent="0.2">
      <c r="A283" s="1" t="str">
        <f>"علي"</f>
        <v>علي</v>
      </c>
      <c r="B283" s="1" t="str">
        <f>"اسلوب"</f>
        <v>اسلوب</v>
      </c>
      <c r="C283" s="1" t="str">
        <f>"ابراهيم"</f>
        <v>ابراهيم</v>
      </c>
      <c r="D283" s="1" t="str">
        <f>"2176"</f>
        <v>2176</v>
      </c>
      <c r="E283" s="1" t="str">
        <f>"49/03/17"</f>
        <v>49/03/17</v>
      </c>
    </row>
    <row r="284" spans="1:5" x14ac:dyDescent="0.2">
      <c r="A284" s="1" t="str">
        <f>"عبدالمحمد"</f>
        <v>عبدالمحمد</v>
      </c>
      <c r="B284" s="1" t="str">
        <f>"اسماعيلي"</f>
        <v>اسماعيلي</v>
      </c>
      <c r="C284" s="1" t="str">
        <f>"علي"</f>
        <v>علي</v>
      </c>
      <c r="D284" s="1" t="str">
        <f>"25"</f>
        <v>25</v>
      </c>
      <c r="E284" s="1" t="str">
        <f>"52/05/01"</f>
        <v>52/05/01</v>
      </c>
    </row>
    <row r="285" spans="1:5" x14ac:dyDescent="0.2">
      <c r="A285" s="1" t="str">
        <f>"مسعود"</f>
        <v>مسعود</v>
      </c>
      <c r="B285" s="1" t="str">
        <f>"آزمون"</f>
        <v>آزمون</v>
      </c>
      <c r="C285" s="1" t="str">
        <f>"علي اكبر"</f>
        <v>علي اكبر</v>
      </c>
      <c r="D285" s="1" t="str">
        <f>"3"</f>
        <v>3</v>
      </c>
      <c r="E285" s="1" t="str">
        <f>"51/02/08"</f>
        <v>51/02/08</v>
      </c>
    </row>
    <row r="286" spans="1:5" x14ac:dyDescent="0.2">
      <c r="A286" s="1" t="str">
        <f>"محمد"</f>
        <v>محمد</v>
      </c>
      <c r="B286" s="1" t="str">
        <f>"بازيار"</f>
        <v>بازيار</v>
      </c>
      <c r="C286" s="1" t="str">
        <f>"غلامعلي"</f>
        <v>غلامعلي</v>
      </c>
      <c r="D286" s="1" t="str">
        <f>"694"</f>
        <v>694</v>
      </c>
      <c r="E286" s="1" t="str">
        <f>"50/07/12"</f>
        <v>50/07/12</v>
      </c>
    </row>
    <row r="287" spans="1:5" x14ac:dyDescent="0.2">
      <c r="A287" s="1" t="str">
        <f>"محمد"</f>
        <v>محمد</v>
      </c>
      <c r="B287" s="1" t="str">
        <f>"بحراني"</f>
        <v>بحراني</v>
      </c>
      <c r="C287" s="1" t="str">
        <f>"پرويز"</f>
        <v>پرويز</v>
      </c>
      <c r="D287" s="1" t="str">
        <f>"1228"</f>
        <v>1228</v>
      </c>
      <c r="E287" s="1" t="str">
        <f>"61/06/20"</f>
        <v>61/06/20</v>
      </c>
    </row>
    <row r="288" spans="1:5" x14ac:dyDescent="0.2">
      <c r="A288" s="1" t="str">
        <f>"غلامرضا"</f>
        <v>غلامرضا</v>
      </c>
      <c r="B288" s="1" t="str">
        <f>"بيدمال"</f>
        <v>بيدمال</v>
      </c>
      <c r="C288" s="1" t="str">
        <f>"عبداله"</f>
        <v>عبداله</v>
      </c>
      <c r="D288" s="1" t="str">
        <f>"360"</f>
        <v>360</v>
      </c>
      <c r="E288" s="1" t="str">
        <f>"50/01/02"</f>
        <v>50/01/02</v>
      </c>
    </row>
    <row r="289" spans="1:5" x14ac:dyDescent="0.2">
      <c r="A289" s="1" t="str">
        <f>"سعيد"</f>
        <v>سعيد</v>
      </c>
      <c r="B289" s="1" t="str">
        <f>"پيش آهنگ زاده"</f>
        <v>پيش آهنگ زاده</v>
      </c>
      <c r="C289" s="1" t="str">
        <f>"رضا"</f>
        <v>رضا</v>
      </c>
      <c r="D289" s="1" t="str">
        <f>"3"</f>
        <v>3</v>
      </c>
      <c r="E289" s="1" t="str">
        <f>"48/06/01"</f>
        <v>48/06/01</v>
      </c>
    </row>
    <row r="290" spans="1:5" x14ac:dyDescent="0.2">
      <c r="A290" s="1" t="str">
        <f>"اميد"</f>
        <v>اميد</v>
      </c>
      <c r="B290" s="1" t="str">
        <f>"تباشير"</f>
        <v>تباشير</v>
      </c>
      <c r="C290" s="1" t="str">
        <f>"محمدعلي"</f>
        <v>محمدعلي</v>
      </c>
      <c r="D290" s="1" t="str">
        <f>"22"</f>
        <v>22</v>
      </c>
      <c r="E290" s="1" t="str">
        <f>"58/01/01"</f>
        <v>58/01/01</v>
      </c>
    </row>
    <row r="291" spans="1:5" x14ac:dyDescent="0.2">
      <c r="A291" s="1" t="str">
        <f>"محمدحسن"</f>
        <v>محمدحسن</v>
      </c>
      <c r="B291" s="1" t="str">
        <f>"جاشوئي"</f>
        <v>جاشوئي</v>
      </c>
      <c r="C291" s="1" t="str">
        <f>"حسين"</f>
        <v>حسين</v>
      </c>
      <c r="D291" s="1" t="str">
        <f>"214"</f>
        <v>214</v>
      </c>
      <c r="E291" s="1" t="str">
        <f>"51/04/14"</f>
        <v>51/04/14</v>
      </c>
    </row>
    <row r="292" spans="1:5" x14ac:dyDescent="0.2">
      <c r="A292" s="1" t="str">
        <f>"غلامرضا"</f>
        <v>غلامرضا</v>
      </c>
      <c r="B292" s="1" t="str">
        <f>"جمالي"</f>
        <v>جمالي</v>
      </c>
      <c r="C292" s="1" t="str">
        <f>"حسين"</f>
        <v>حسين</v>
      </c>
      <c r="D292" s="1" t="str">
        <f>"4284"</f>
        <v>4284</v>
      </c>
      <c r="E292" s="1" t="str">
        <f>"48/05/09"</f>
        <v>48/05/09</v>
      </c>
    </row>
    <row r="293" spans="1:5" x14ac:dyDescent="0.2">
      <c r="A293" s="1" t="str">
        <f>"حبيب"</f>
        <v>حبيب</v>
      </c>
      <c r="B293" s="1" t="str">
        <f>"چمن كار"</f>
        <v>چمن كار</v>
      </c>
      <c r="C293" s="1" t="str">
        <f>"مرتضي"</f>
        <v>مرتضي</v>
      </c>
      <c r="D293" s="1" t="str">
        <f>"1370"</f>
        <v>1370</v>
      </c>
      <c r="E293" s="1" t="str">
        <f>"53/07/10"</f>
        <v>53/07/10</v>
      </c>
    </row>
    <row r="294" spans="1:5" x14ac:dyDescent="0.2">
      <c r="A294" s="1" t="str">
        <f>"رضا"</f>
        <v>رضا</v>
      </c>
      <c r="B294" s="1" t="str">
        <f>"حيدري"</f>
        <v>حيدري</v>
      </c>
      <c r="C294" s="1" t="str">
        <f>"علي"</f>
        <v>علي</v>
      </c>
      <c r="D294" s="1" t="str">
        <f>"2330"</f>
        <v>2330</v>
      </c>
      <c r="E294" s="1" t="str">
        <f>"52/08/02"</f>
        <v>52/08/02</v>
      </c>
    </row>
    <row r="295" spans="1:5" x14ac:dyDescent="0.2">
      <c r="A295" s="1" t="str">
        <f>"غلامحسين"</f>
        <v>غلامحسين</v>
      </c>
      <c r="B295" s="1" t="str">
        <f>"حيدري"</f>
        <v>حيدري</v>
      </c>
      <c r="C295" s="1" t="str">
        <f>"خدر"</f>
        <v>خدر</v>
      </c>
      <c r="D295" s="1" t="str">
        <f>"2271"</f>
        <v>2271</v>
      </c>
      <c r="E295" s="1" t="str">
        <f>"52/06/09"</f>
        <v>52/06/09</v>
      </c>
    </row>
    <row r="296" spans="1:5" x14ac:dyDescent="0.2">
      <c r="A296" s="1" t="str">
        <f>"مجيد"</f>
        <v>مجيد</v>
      </c>
      <c r="B296" s="1" t="str">
        <f>"خدري"</f>
        <v>خدري</v>
      </c>
      <c r="C296" s="1" t="str">
        <f>"عبدالرضا"</f>
        <v>عبدالرضا</v>
      </c>
      <c r="D296" s="1" t="str">
        <f>"29833"</f>
        <v>29833</v>
      </c>
      <c r="E296" s="1" t="str">
        <f>"50/05/08"</f>
        <v>50/05/08</v>
      </c>
    </row>
    <row r="297" spans="1:5" x14ac:dyDescent="0.2">
      <c r="A297" s="1" t="str">
        <f>"مهدي"</f>
        <v>مهدي</v>
      </c>
      <c r="B297" s="1" t="str">
        <f>"خرم دل"</f>
        <v>خرم دل</v>
      </c>
      <c r="C297" s="1" t="str">
        <f>"حسين"</f>
        <v>حسين</v>
      </c>
      <c r="D297" s="1" t="str">
        <f>"6865"</f>
        <v>6865</v>
      </c>
      <c r="E297" s="1" t="str">
        <f>"57/06/30"</f>
        <v>57/06/30</v>
      </c>
    </row>
    <row r="298" spans="1:5" x14ac:dyDescent="0.2">
      <c r="A298" s="1" t="str">
        <f>"حسين"</f>
        <v>حسين</v>
      </c>
      <c r="B298" s="1" t="str">
        <f>"خشنودي"</f>
        <v>خشنودي</v>
      </c>
      <c r="C298" s="1" t="str">
        <f>"محمدحسين"</f>
        <v>محمدحسين</v>
      </c>
      <c r="D298" s="1" t="str">
        <f>"1"</f>
        <v>1</v>
      </c>
      <c r="E298" s="1" t="str">
        <f>"48/01/25"</f>
        <v>48/01/25</v>
      </c>
    </row>
    <row r="299" spans="1:5" x14ac:dyDescent="0.2">
      <c r="A299" s="1" t="str">
        <f>"اصغر"</f>
        <v>اصغر</v>
      </c>
      <c r="B299" s="1" t="str">
        <f>"رجائي زاده"</f>
        <v>رجائي زاده</v>
      </c>
      <c r="C299" s="1" t="str">
        <f>"محمدقلي"</f>
        <v>محمدقلي</v>
      </c>
      <c r="D299" s="1" t="str">
        <f>"2275"</f>
        <v>2275</v>
      </c>
      <c r="E299" s="1" t="str">
        <f>"52/08/20"</f>
        <v>52/08/20</v>
      </c>
    </row>
    <row r="300" spans="1:5" x14ac:dyDescent="0.2">
      <c r="A300" s="1" t="str">
        <f>"غلامرضا"</f>
        <v>غلامرضا</v>
      </c>
      <c r="B300" s="1" t="str">
        <f>"زارعي"</f>
        <v>زارعي</v>
      </c>
      <c r="C300" s="1" t="str">
        <f>"عبدالحسين"</f>
        <v>عبدالحسين</v>
      </c>
      <c r="D300" s="1" t="str">
        <f>"1400"</f>
        <v>1400</v>
      </c>
      <c r="E300" s="1" t="str">
        <f>"51/01/01"</f>
        <v>51/01/01</v>
      </c>
    </row>
    <row r="301" spans="1:5" x14ac:dyDescent="0.2">
      <c r="A301" s="1" t="str">
        <f>"مهدي"</f>
        <v>مهدي</v>
      </c>
      <c r="B301" s="1" t="str">
        <f>"صالح احمدي"</f>
        <v>صالح احمدي</v>
      </c>
      <c r="C301" s="1" t="str">
        <f>"محمود"</f>
        <v>محمود</v>
      </c>
      <c r="D301" s="1" t="str">
        <f>"445"</f>
        <v>445</v>
      </c>
      <c r="E301" s="1" t="str">
        <f>"50/06/22"</f>
        <v>50/06/22</v>
      </c>
    </row>
    <row r="302" spans="1:5" x14ac:dyDescent="0.2">
      <c r="A302" s="1" t="str">
        <f>"رضا"</f>
        <v>رضا</v>
      </c>
      <c r="B302" s="1" t="str">
        <f>"عادلي زاده"</f>
        <v>عادلي زاده</v>
      </c>
      <c r="C302" s="1" t="str">
        <f>"اكبر"</f>
        <v>اكبر</v>
      </c>
      <c r="D302" s="1" t="str">
        <f>"19022"</f>
        <v>19022</v>
      </c>
      <c r="E302" s="1" t="str">
        <f>"55/06/01"</f>
        <v>55/06/01</v>
      </c>
    </row>
    <row r="303" spans="1:5" x14ac:dyDescent="0.2">
      <c r="A303" s="1" t="str">
        <f>"اصغر"</f>
        <v>اصغر</v>
      </c>
      <c r="B303" s="1" t="str">
        <f>"عباسي"</f>
        <v>عباسي</v>
      </c>
      <c r="C303" s="1" t="str">
        <f>"عبدالحسين"</f>
        <v>عبدالحسين</v>
      </c>
      <c r="D303" s="1" t="str">
        <f>"569"</f>
        <v>569</v>
      </c>
      <c r="E303" s="1" t="str">
        <f>"49/11/02"</f>
        <v>49/11/02</v>
      </c>
    </row>
    <row r="304" spans="1:5" x14ac:dyDescent="0.2">
      <c r="A304" s="1" t="str">
        <f>"علي"</f>
        <v>علي</v>
      </c>
      <c r="B304" s="1" t="str">
        <f>"عباسي"</f>
        <v>عباسي</v>
      </c>
      <c r="C304" s="1" t="str">
        <f>"محمد"</f>
        <v>محمد</v>
      </c>
      <c r="D304" s="1" t="str">
        <f>"524"</f>
        <v>524</v>
      </c>
      <c r="E304" s="1" t="str">
        <f>"46/12/05"</f>
        <v>46/12/05</v>
      </c>
    </row>
    <row r="305" spans="1:5" x14ac:dyDescent="0.2">
      <c r="A305" s="1" t="str">
        <f>"غلامحسن"</f>
        <v>غلامحسن</v>
      </c>
      <c r="B305" s="1" t="str">
        <f>"عباسي"</f>
        <v>عباسي</v>
      </c>
      <c r="C305" s="1" t="str">
        <f>"عيسي"</f>
        <v>عيسي</v>
      </c>
      <c r="D305" s="1" t="str">
        <f>"617"</f>
        <v>617</v>
      </c>
      <c r="E305" s="1" t="str">
        <f>"59/04/27"</f>
        <v>59/04/27</v>
      </c>
    </row>
    <row r="306" spans="1:5" x14ac:dyDescent="0.2">
      <c r="A306" s="1" t="str">
        <f>"محمد"</f>
        <v>محمد</v>
      </c>
      <c r="B306" s="1" t="str">
        <f>"عبدلي محمدآبادي"</f>
        <v>عبدلي محمدآبادي</v>
      </c>
      <c r="C306" s="1" t="str">
        <f>"عباس"</f>
        <v>عباس</v>
      </c>
      <c r="D306" s="1" t="str">
        <f>"32129"</f>
        <v>32129</v>
      </c>
      <c r="E306" s="1" t="str">
        <f>"51/03/03"</f>
        <v>51/03/03</v>
      </c>
    </row>
    <row r="307" spans="1:5" x14ac:dyDescent="0.2">
      <c r="A307" s="1" t="str">
        <f>"يداله"</f>
        <v>يداله</v>
      </c>
      <c r="B307" s="1" t="str">
        <f>"علي زاده"</f>
        <v>علي زاده</v>
      </c>
      <c r="C307" s="1" t="str">
        <f>"علي"</f>
        <v>علي</v>
      </c>
      <c r="D307" s="1" t="str">
        <f>"903"</f>
        <v>903</v>
      </c>
      <c r="E307" s="1" t="str">
        <f>"49/06/09"</f>
        <v>49/06/09</v>
      </c>
    </row>
    <row r="308" spans="1:5" x14ac:dyDescent="0.2">
      <c r="A308" s="1" t="str">
        <f>"حسين"</f>
        <v>حسين</v>
      </c>
      <c r="B308" s="1" t="str">
        <f>"فقيه"</f>
        <v>فقيه</v>
      </c>
      <c r="C308" s="1" t="str">
        <f>"عبداله"</f>
        <v>عبداله</v>
      </c>
      <c r="D308" s="1" t="str">
        <f>"5918"</f>
        <v>5918</v>
      </c>
      <c r="E308" s="1" t="str">
        <f>"52/10/10"</f>
        <v>52/10/10</v>
      </c>
    </row>
    <row r="309" spans="1:5" x14ac:dyDescent="0.2">
      <c r="A309" s="1" t="str">
        <f>"سجاد"</f>
        <v>سجاد</v>
      </c>
      <c r="B309" s="1" t="str">
        <f>"قادري فرد"</f>
        <v>قادري فرد</v>
      </c>
      <c r="C309" s="1" t="str">
        <f>"رسول"</f>
        <v>رسول</v>
      </c>
      <c r="D309" s="1" t="str">
        <f>"768"</f>
        <v>768</v>
      </c>
      <c r="E309" s="1" t="str">
        <f>"65/06/31"</f>
        <v>65/06/31</v>
      </c>
    </row>
    <row r="310" spans="1:5" x14ac:dyDescent="0.2">
      <c r="A310" s="1" t="str">
        <f>"محمد"</f>
        <v>محمد</v>
      </c>
      <c r="B310" s="1" t="str">
        <f>"گرامي"</f>
        <v>گرامي</v>
      </c>
      <c r="C310" s="1" t="str">
        <f>"عبداله"</f>
        <v>عبداله</v>
      </c>
      <c r="D310" s="1" t="str">
        <f>"152"</f>
        <v>152</v>
      </c>
      <c r="E310" s="1" t="str">
        <f>"52/11/11"</f>
        <v>52/11/11</v>
      </c>
    </row>
    <row r="311" spans="1:5" x14ac:dyDescent="0.2">
      <c r="A311" s="1" t="str">
        <f>"حميدرضا"</f>
        <v>حميدرضا</v>
      </c>
      <c r="B311" s="1" t="str">
        <f>"مباركي"</f>
        <v>مباركي</v>
      </c>
      <c r="C311" s="1" t="str">
        <f>"كاوس"</f>
        <v>كاوس</v>
      </c>
      <c r="D311" s="1" t="str">
        <f>"32858"</f>
        <v>32858</v>
      </c>
      <c r="E311" s="1" t="str">
        <f>"56/12/12"</f>
        <v>56/12/12</v>
      </c>
    </row>
    <row r="312" spans="1:5" x14ac:dyDescent="0.2">
      <c r="A312" s="1" t="str">
        <f>"محمدرضا"</f>
        <v>محمدرضا</v>
      </c>
      <c r="B312" s="1" t="str">
        <f>"متقي"</f>
        <v>متقي</v>
      </c>
      <c r="C312" s="1" t="str">
        <f>"علي"</f>
        <v>علي</v>
      </c>
      <c r="D312" s="1" t="str">
        <f>"134"</f>
        <v>134</v>
      </c>
      <c r="E312" s="1" t="str">
        <f>"55/06/26"</f>
        <v>55/06/26</v>
      </c>
    </row>
    <row r="313" spans="1:5" x14ac:dyDescent="0.2">
      <c r="A313" s="1" t="str">
        <f>"سردار"</f>
        <v>سردار</v>
      </c>
      <c r="B313" s="1" t="str">
        <f>"مرادي"</f>
        <v>مرادي</v>
      </c>
      <c r="C313" s="1" t="str">
        <f>"غلامعلي"</f>
        <v>غلامعلي</v>
      </c>
      <c r="D313" s="1" t="str">
        <f>"5664"</f>
        <v>5664</v>
      </c>
      <c r="E313" s="1" t="str">
        <f>"50/12/15"</f>
        <v>50/12/15</v>
      </c>
    </row>
    <row r="314" spans="1:5" x14ac:dyDescent="0.2">
      <c r="A314" s="1" t="str">
        <f>"يعقوب"</f>
        <v>يعقوب</v>
      </c>
      <c r="B314" s="1" t="str">
        <f>"مرادي"</f>
        <v>مرادي</v>
      </c>
      <c r="C314" s="1" t="str">
        <f>"علي"</f>
        <v>علي</v>
      </c>
      <c r="D314" s="1" t="str">
        <f>"2222"</f>
        <v>2222</v>
      </c>
      <c r="E314" s="1" t="str">
        <f>"65/06/09"</f>
        <v>65/06/09</v>
      </c>
    </row>
    <row r="315" spans="1:5" x14ac:dyDescent="0.2">
      <c r="A315" s="1" t="str">
        <f>"علي"</f>
        <v>علي</v>
      </c>
      <c r="B315" s="1" t="str">
        <f>"مزارعي"</f>
        <v>مزارعي</v>
      </c>
      <c r="C315" s="1" t="str">
        <f>"عباس"</f>
        <v>عباس</v>
      </c>
      <c r="D315" s="1" t="str">
        <f>"990"</f>
        <v>990</v>
      </c>
      <c r="E315" s="1" t="str">
        <f>"52/03/05"</f>
        <v>52/03/05</v>
      </c>
    </row>
    <row r="316" spans="1:5" x14ac:dyDescent="0.2">
      <c r="A316" s="1" t="str">
        <f>"عبدالرضا"</f>
        <v>عبدالرضا</v>
      </c>
      <c r="B316" s="1" t="str">
        <f>"محمدي"</f>
        <v>محمدي</v>
      </c>
      <c r="C316" s="1" t="str">
        <f>"کرم"</f>
        <v>کرم</v>
      </c>
      <c r="D316" s="1" t="str">
        <f>"401"</f>
        <v>401</v>
      </c>
      <c r="E316" s="1" t="str">
        <f>"47/06/30"</f>
        <v>47/06/30</v>
      </c>
    </row>
    <row r="317" spans="1:5" x14ac:dyDescent="0.2">
      <c r="A317" s="1" t="str">
        <f>"سيدابراهيم"</f>
        <v>سيدابراهيم</v>
      </c>
      <c r="B317" s="1" t="str">
        <f>"مومني"</f>
        <v>مومني</v>
      </c>
      <c r="C317" s="1" t="str">
        <f>"سيد مرتضي"</f>
        <v>سيد مرتضي</v>
      </c>
      <c r="D317" s="1" t="str">
        <f>"114"</f>
        <v>114</v>
      </c>
      <c r="E317" s="1" t="str">
        <f>"59/01/06"</f>
        <v>59/01/06</v>
      </c>
    </row>
    <row r="318" spans="1:5" x14ac:dyDescent="0.2">
      <c r="A318" s="1" t="str">
        <f>"عبداله"</f>
        <v>عبداله</v>
      </c>
      <c r="B318" s="1" t="str">
        <f>"بركت"</f>
        <v>بركت</v>
      </c>
      <c r="C318" s="1" t="str">
        <f>"محمد تقي"</f>
        <v>محمد تقي</v>
      </c>
      <c r="D318" s="1" t="str">
        <f>"3987"</f>
        <v>3987</v>
      </c>
      <c r="E318" s="1" t="str">
        <f>"45/04/02"</f>
        <v>45/04/02</v>
      </c>
    </row>
    <row r="319" spans="1:5" x14ac:dyDescent="0.2">
      <c r="A319" s="1" t="str">
        <f>"ياسين"</f>
        <v>ياسين</v>
      </c>
      <c r="B319" s="1" t="str">
        <f>"پرويز"</f>
        <v>پرويز</v>
      </c>
      <c r="C319" s="1" t="str">
        <f>"حسين"</f>
        <v>حسين</v>
      </c>
      <c r="D319" s="1" t="str">
        <f>"1006"</f>
        <v>1006</v>
      </c>
      <c r="E319" s="1" t="str">
        <f>"47/05/15"</f>
        <v>47/05/15</v>
      </c>
    </row>
    <row r="320" spans="1:5" x14ac:dyDescent="0.2">
      <c r="A320" s="1" t="str">
        <f>"ابوالفضل"</f>
        <v>ابوالفضل</v>
      </c>
      <c r="B320" s="1" t="str">
        <f>"داودآبادي"</f>
        <v>داودآبادي</v>
      </c>
      <c r="C320" s="1" t="str">
        <f>"محمد"</f>
        <v>محمد</v>
      </c>
      <c r="D320" s="1" t="str">
        <f>"8967"</f>
        <v>8967</v>
      </c>
      <c r="E320" s="1" t="str">
        <f>"48/12/29"</f>
        <v>48/12/29</v>
      </c>
    </row>
    <row r="321" spans="1:5" x14ac:dyDescent="0.2">
      <c r="A321" s="1" t="str">
        <f>"شادپور"</f>
        <v>شادپور</v>
      </c>
      <c r="B321" s="1" t="str">
        <f>"جوكار"</f>
        <v>جوكار</v>
      </c>
      <c r="C321" s="1" t="str">
        <f>"مرتضي"</f>
        <v>مرتضي</v>
      </c>
      <c r="D321" s="1" t="str">
        <f>"708"</f>
        <v>708</v>
      </c>
      <c r="E321" s="1" t="str">
        <f>"47/10/01"</f>
        <v>47/10/01</v>
      </c>
    </row>
    <row r="322" spans="1:5" x14ac:dyDescent="0.2">
      <c r="A322" s="1" t="str">
        <f>"سهراب"</f>
        <v>سهراب</v>
      </c>
      <c r="B322" s="1" t="str">
        <f>"جمالي"</f>
        <v>جمالي</v>
      </c>
      <c r="C322" s="1" t="str">
        <f>"مرتضي"</f>
        <v>مرتضي</v>
      </c>
      <c r="D322" s="1" t="str">
        <f>"2038"</f>
        <v>2038</v>
      </c>
      <c r="E322" s="1" t="str">
        <f>"48/01/01"</f>
        <v>48/01/01</v>
      </c>
    </row>
    <row r="323" spans="1:5" x14ac:dyDescent="0.2">
      <c r="A323" s="1" t="str">
        <f>"محمد"</f>
        <v>محمد</v>
      </c>
      <c r="B323" s="1" t="str">
        <f>"قنبري"</f>
        <v>قنبري</v>
      </c>
      <c r="C323" s="1" t="str">
        <f>"امير"</f>
        <v>امير</v>
      </c>
      <c r="D323" s="1" t="str">
        <f>"678"</f>
        <v>678</v>
      </c>
      <c r="E323" s="1" t="str">
        <f>"51/06/01"</f>
        <v>51/06/01</v>
      </c>
    </row>
    <row r="324" spans="1:5" x14ac:dyDescent="0.2">
      <c r="A324" s="1" t="str">
        <f>"حامد"</f>
        <v>حامد</v>
      </c>
      <c r="B324" s="1" t="str">
        <f>"شفيعي"</f>
        <v>شفيعي</v>
      </c>
      <c r="C324" s="1" t="str">
        <f>"حسين قلي"</f>
        <v>حسين قلي</v>
      </c>
      <c r="D324" s="1" t="str">
        <f>"742"</f>
        <v>742</v>
      </c>
      <c r="E324" s="1" t="str">
        <f>"65/06/30"</f>
        <v>65/06/30</v>
      </c>
    </row>
    <row r="325" spans="1:5" x14ac:dyDescent="0.2">
      <c r="A325" s="1" t="str">
        <f>"سيد احمد"</f>
        <v>سيد احمد</v>
      </c>
      <c r="B325" s="1" t="str">
        <f>"دانيالي"</f>
        <v>دانيالي</v>
      </c>
      <c r="C325" s="1" t="str">
        <f>"سيد محمد"</f>
        <v>سيد محمد</v>
      </c>
      <c r="D325" s="1" t="str">
        <f>"9228"</f>
        <v>9228</v>
      </c>
      <c r="E325" s="1" t="str">
        <f>"66/05/01"</f>
        <v>66/05/01</v>
      </c>
    </row>
    <row r="326" spans="1:5" x14ac:dyDescent="0.2">
      <c r="A326" s="1" t="str">
        <f>"وحيد"</f>
        <v>وحيد</v>
      </c>
      <c r="B326" s="1" t="str">
        <f>"يزدان پناه"</f>
        <v>يزدان پناه</v>
      </c>
      <c r="C326" s="1" t="str">
        <f>"محمد"</f>
        <v>محمد</v>
      </c>
      <c r="D326" s="1" t="str">
        <f>"93"</f>
        <v>93</v>
      </c>
      <c r="E326" s="1" t="str">
        <f>"63/05/28"</f>
        <v>63/05/28</v>
      </c>
    </row>
    <row r="327" spans="1:5" x14ac:dyDescent="0.2">
      <c r="A327" s="1" t="str">
        <f>"اصغر"</f>
        <v>اصغر</v>
      </c>
      <c r="B327" s="1" t="str">
        <f>"بيات"</f>
        <v>بيات</v>
      </c>
      <c r="C327" s="1" t="str">
        <f>"رضا"</f>
        <v>رضا</v>
      </c>
      <c r="D327" s="1" t="str">
        <f>"11125"</f>
        <v>11125</v>
      </c>
      <c r="E327" s="1" t="str">
        <f>"67/04/12"</f>
        <v>67/04/12</v>
      </c>
    </row>
    <row r="328" spans="1:5" x14ac:dyDescent="0.2">
      <c r="A328" s="1" t="str">
        <f>"اميد"</f>
        <v>اميد</v>
      </c>
      <c r="B328" s="1" t="str">
        <f>"تكين"</f>
        <v>تكين</v>
      </c>
      <c r="C328" s="1" t="str">
        <f>"محمد"</f>
        <v>محمد</v>
      </c>
      <c r="D328" s="1" t="str">
        <f>"1486"</f>
        <v>1486</v>
      </c>
      <c r="E328" s="1" t="str">
        <f>"63/06/30"</f>
        <v>63/06/30</v>
      </c>
    </row>
    <row r="329" spans="1:5" x14ac:dyDescent="0.2">
      <c r="A329" s="1" t="str">
        <f>"عليرضا"</f>
        <v>عليرضا</v>
      </c>
      <c r="B329" s="1" t="str">
        <f>"حاجياني"</f>
        <v>حاجياني</v>
      </c>
      <c r="C329" s="1" t="str">
        <f>"احمد"</f>
        <v>احمد</v>
      </c>
      <c r="D329" s="1" t="str">
        <f>"575"</f>
        <v>575</v>
      </c>
      <c r="E329" s="1" t="str">
        <f>"58/05/02"</f>
        <v>58/05/02</v>
      </c>
    </row>
    <row r="330" spans="1:5" x14ac:dyDescent="0.2">
      <c r="A330" s="1" t="str">
        <f>"غلامرضا"</f>
        <v>غلامرضا</v>
      </c>
      <c r="B330" s="1" t="str">
        <f>"سليمي شهركي"</f>
        <v>سليمي شهركي</v>
      </c>
      <c r="C330" s="1" t="str">
        <f>"هدايت اله"</f>
        <v>هدايت اله</v>
      </c>
      <c r="D330" s="1" t="str">
        <f>"12"</f>
        <v>12</v>
      </c>
      <c r="E330" s="1" t="str">
        <f>"54/01/24"</f>
        <v>54/01/24</v>
      </c>
    </row>
    <row r="331" spans="1:5" x14ac:dyDescent="0.2">
      <c r="A331" s="1" t="str">
        <f>"مرتضي"</f>
        <v>مرتضي</v>
      </c>
      <c r="B331" s="1" t="str">
        <f>"موصلي"</f>
        <v>موصلي</v>
      </c>
      <c r="C331" s="1" t="str">
        <f>"محمد"</f>
        <v>محمد</v>
      </c>
      <c r="D331" s="1" t="str">
        <f>"862"</f>
        <v>862</v>
      </c>
      <c r="E331" s="1" t="str">
        <f>"54/06/01"</f>
        <v>54/06/01</v>
      </c>
    </row>
    <row r="332" spans="1:5" x14ac:dyDescent="0.2">
      <c r="A332" s="1" t="str">
        <f>"حيدر"</f>
        <v>حيدر</v>
      </c>
      <c r="B332" s="1" t="str">
        <f>"قاسمي قلعه سيدي"</f>
        <v>قاسمي قلعه سيدي</v>
      </c>
      <c r="C332" s="1" t="str">
        <f>"مسلم"</f>
        <v>مسلم</v>
      </c>
      <c r="D332" s="1" t="str">
        <f>"1460"</f>
        <v>1460</v>
      </c>
      <c r="E332" s="1" t="str">
        <f>"50/01/01"</f>
        <v>50/01/01</v>
      </c>
    </row>
    <row r="333" spans="1:5" x14ac:dyDescent="0.2">
      <c r="A333" s="1" t="str">
        <f>"امين"</f>
        <v>امين</v>
      </c>
      <c r="B333" s="1" t="str">
        <f>"كرمي"</f>
        <v>كرمي</v>
      </c>
      <c r="C333" s="1" t="str">
        <f>"غلامحسين"</f>
        <v>غلامحسين</v>
      </c>
      <c r="D333" s="1" t="str">
        <f>"1358"</f>
        <v>1358</v>
      </c>
      <c r="E333" s="1" t="str">
        <f>"64/06/25"</f>
        <v>64/06/25</v>
      </c>
    </row>
    <row r="334" spans="1:5" x14ac:dyDescent="0.2">
      <c r="A334" s="1" t="str">
        <f>"جعفر"</f>
        <v>جعفر</v>
      </c>
      <c r="B334" s="1" t="str">
        <f>"صميمي"</f>
        <v>صميمي</v>
      </c>
      <c r="C334" s="1" t="str">
        <f>"ابوطالب"</f>
        <v>ابوطالب</v>
      </c>
      <c r="D334" s="1" t="str">
        <f>"1211"</f>
        <v>1211</v>
      </c>
      <c r="E334" s="1" t="str">
        <f>"55/09/19"</f>
        <v>55/09/19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khosravi_r</dc:creator>
  <cp:lastModifiedBy>khosravi_r</cp:lastModifiedBy>
  <dcterms:created xsi:type="dcterms:W3CDTF">2016-10-02T10:41:02Z</dcterms:created>
  <dcterms:modified xsi:type="dcterms:W3CDTF">2016-10-02T10:42:59Z</dcterms:modified>
</cp:coreProperties>
</file>