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70" windowHeight="6705"/>
  </bookViews>
  <sheets>
    <sheet name="g" sheetId="1" r:id="rId1"/>
    <sheet name="Sheet2" sheetId="2" r:id="rId2"/>
  </sheets>
  <definedNames>
    <definedName name="_xlnm._FilterDatabase" localSheetId="0" hidden="1">g!$A$1:$G$275</definedName>
    <definedName name="mande" localSheetId="1">Sheet2!$B$1:$B$273</definedName>
    <definedName name="_xlnm.Print_Area" localSheetId="0">g!$A$1:$G$274</definedName>
    <definedName name="_xlnm.Print_Titles" localSheetId="0">g!$1:$1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4" i="1" l="1"/>
  <c r="F274" i="1"/>
  <c r="E274" i="1"/>
  <c r="E15" i="1"/>
  <c r="E14" i="1"/>
  <c r="E12" i="1"/>
  <c r="E6" i="1"/>
  <c r="E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" i="1"/>
  <c r="E2" i="1"/>
  <c r="C274" i="1" l="1"/>
  <c r="D274" i="1"/>
  <c r="B229" i="1" l="1"/>
  <c r="B230" i="1"/>
  <c r="B219" i="1"/>
  <c r="B220" i="1"/>
  <c r="B221" i="1"/>
  <c r="B222" i="1"/>
  <c r="B223" i="1"/>
  <c r="B224" i="1"/>
  <c r="B225" i="1"/>
  <c r="B226" i="1"/>
  <c r="B227" i="1"/>
  <c r="B228" i="1"/>
  <c r="B209" i="1"/>
  <c r="B210" i="1"/>
  <c r="B211" i="1"/>
  <c r="B212" i="1"/>
  <c r="B213" i="1"/>
  <c r="B214" i="1"/>
  <c r="B215" i="1"/>
  <c r="B216" i="1"/>
  <c r="B217" i="1"/>
  <c r="B218" i="1"/>
  <c r="B199" i="1"/>
  <c r="B200" i="1"/>
  <c r="B201" i="1"/>
  <c r="B202" i="1"/>
  <c r="B203" i="1"/>
  <c r="B204" i="1"/>
  <c r="B205" i="1"/>
  <c r="B206" i="1"/>
  <c r="B207" i="1"/>
  <c r="B208" i="1"/>
  <c r="B254" i="1"/>
  <c r="B255" i="1"/>
  <c r="B256" i="1"/>
  <c r="B257" i="1"/>
  <c r="B258" i="1"/>
  <c r="B259" i="1"/>
  <c r="B260" i="1"/>
  <c r="B261" i="1"/>
  <c r="B262" i="1"/>
  <c r="B198" i="1"/>
  <c r="B244" i="1"/>
  <c r="B245" i="1"/>
  <c r="B246" i="1"/>
  <c r="B247" i="1"/>
  <c r="B248" i="1"/>
  <c r="B249" i="1"/>
  <c r="B250" i="1"/>
  <c r="B251" i="1"/>
  <c r="B252" i="1"/>
  <c r="B253" i="1"/>
  <c r="B190" i="1"/>
  <c r="B191" i="1"/>
  <c r="B192" i="1"/>
  <c r="B237" i="1"/>
  <c r="B238" i="1"/>
  <c r="B239" i="1"/>
  <c r="B240" i="1"/>
  <c r="B241" i="1"/>
  <c r="B242" i="1"/>
  <c r="B243" i="1"/>
  <c r="B180" i="1"/>
  <c r="B181" i="1"/>
  <c r="B182" i="1"/>
  <c r="B183" i="1"/>
  <c r="B184" i="1"/>
  <c r="B185" i="1"/>
  <c r="B186" i="1"/>
  <c r="B187" i="1"/>
  <c r="B188" i="1"/>
  <c r="B189" i="1"/>
  <c r="B196" i="1"/>
  <c r="B264" i="1"/>
  <c r="B172" i="1"/>
  <c r="B173" i="1"/>
  <c r="B174" i="1"/>
  <c r="B175" i="1"/>
  <c r="B176" i="1"/>
  <c r="B177" i="1"/>
  <c r="B178" i="1"/>
  <c r="B179" i="1"/>
  <c r="B269" i="1"/>
  <c r="B270" i="1"/>
  <c r="B271" i="1"/>
  <c r="B272" i="1"/>
  <c r="B232" i="1"/>
  <c r="B233" i="1"/>
  <c r="B234" i="1"/>
  <c r="B235" i="1"/>
  <c r="B194" i="1"/>
  <c r="B195" i="1"/>
  <c r="B80" i="1"/>
  <c r="B81" i="1"/>
  <c r="B82" i="1"/>
  <c r="B83" i="1"/>
  <c r="B84" i="1"/>
  <c r="B85" i="1"/>
  <c r="B86" i="1"/>
  <c r="B266" i="1"/>
  <c r="B267" i="1"/>
  <c r="B268" i="1"/>
  <c r="B70" i="1"/>
  <c r="B71" i="1"/>
  <c r="B72" i="1"/>
  <c r="B73" i="1"/>
  <c r="B74" i="1"/>
  <c r="B75" i="1"/>
  <c r="B76" i="1"/>
  <c r="B77" i="1"/>
  <c r="B78" i="1"/>
  <c r="B79" i="1"/>
  <c r="B60" i="1"/>
  <c r="B61" i="1"/>
  <c r="B62" i="1"/>
  <c r="B63" i="1"/>
  <c r="B64" i="1"/>
  <c r="B65" i="1"/>
  <c r="B66" i="1"/>
  <c r="B67" i="1"/>
  <c r="B68" i="1"/>
  <c r="B69" i="1"/>
  <c r="B10" i="1"/>
  <c r="B11" i="1"/>
  <c r="B52" i="1"/>
  <c r="B53" i="1"/>
  <c r="B54" i="1"/>
  <c r="B55" i="1"/>
  <c r="B56" i="1"/>
  <c r="B57" i="1"/>
  <c r="B58" i="1"/>
  <c r="B59" i="1"/>
  <c r="B44" i="1"/>
  <c r="B45" i="1"/>
  <c r="B46" i="1"/>
  <c r="B47" i="1"/>
  <c r="B48" i="1"/>
  <c r="B17" i="1"/>
  <c r="B18" i="1"/>
  <c r="B13" i="1"/>
  <c r="B8" i="1"/>
  <c r="B9" i="1"/>
  <c r="B131" i="1"/>
  <c r="B24" i="1"/>
  <c r="B27" i="1"/>
  <c r="B28" i="1"/>
  <c r="B38" i="1"/>
  <c r="B39" i="1"/>
  <c r="B40" i="1"/>
  <c r="B41" i="1"/>
  <c r="B42" i="1"/>
  <c r="B43" i="1"/>
  <c r="B121" i="1"/>
  <c r="B122" i="1"/>
  <c r="B123" i="1"/>
  <c r="B124" i="1"/>
  <c r="B125" i="1"/>
  <c r="B126" i="1"/>
  <c r="B127" i="1"/>
  <c r="B128" i="1"/>
  <c r="B129" i="1"/>
  <c r="B130" i="1"/>
  <c r="B32" i="1"/>
  <c r="B50" i="1"/>
  <c r="B35" i="1"/>
  <c r="B114" i="1"/>
  <c r="B115" i="1"/>
  <c r="B116" i="1"/>
  <c r="B117" i="1"/>
  <c r="B118" i="1"/>
  <c r="B119" i="1"/>
  <c r="B120" i="1"/>
  <c r="B91" i="1"/>
  <c r="B92" i="1"/>
  <c r="B93" i="1"/>
  <c r="B94" i="1"/>
  <c r="B95" i="1"/>
  <c r="B96" i="1"/>
  <c r="B97" i="1"/>
  <c r="B98" i="1"/>
  <c r="B99" i="1"/>
  <c r="B100" i="1"/>
  <c r="B164" i="1"/>
  <c r="B165" i="1"/>
  <c r="B166" i="1"/>
  <c r="B167" i="1"/>
  <c r="B168" i="1"/>
  <c r="B169" i="1"/>
  <c r="B170" i="1"/>
  <c r="B88" i="1"/>
  <c r="B89" i="1"/>
  <c r="B90" i="1"/>
  <c r="B154" i="1"/>
  <c r="B155" i="1"/>
  <c r="B156" i="1"/>
  <c r="B157" i="1"/>
  <c r="B158" i="1"/>
  <c r="B159" i="1"/>
  <c r="B160" i="1"/>
  <c r="B161" i="1"/>
  <c r="B162" i="1"/>
  <c r="B163" i="1"/>
  <c r="B143" i="1"/>
  <c r="B144" i="1"/>
  <c r="B145" i="1"/>
  <c r="B146" i="1"/>
  <c r="B148" i="1"/>
  <c r="B149" i="1"/>
  <c r="B150" i="1"/>
  <c r="B151" i="1"/>
  <c r="B152" i="1"/>
  <c r="B153" i="1"/>
  <c r="B133" i="1"/>
  <c r="B134" i="1"/>
  <c r="B135" i="1"/>
  <c r="B136" i="1"/>
  <c r="B137" i="1"/>
  <c r="B138" i="1"/>
  <c r="B139" i="1"/>
  <c r="B140" i="1"/>
  <c r="B141" i="1"/>
  <c r="B142" i="1"/>
  <c r="B102" i="1"/>
  <c r="B103" i="1"/>
  <c r="B104" i="1"/>
  <c r="B105" i="1"/>
  <c r="B106" i="1"/>
  <c r="B107" i="1"/>
  <c r="B108" i="1"/>
  <c r="B109" i="1"/>
  <c r="B110" i="1"/>
  <c r="B111" i="1"/>
  <c r="B171" i="1"/>
  <c r="B51" i="1"/>
  <c r="B5" i="1"/>
  <c r="B147" i="1"/>
  <c r="B87" i="1"/>
  <c r="B263" i="1"/>
  <c r="B16" i="1"/>
  <c r="B21" i="1"/>
  <c r="B265" i="1"/>
  <c r="B101" i="1"/>
  <c r="B30" i="1"/>
  <c r="B236" i="1"/>
  <c r="B20" i="1"/>
  <c r="B26" i="1"/>
  <c r="B197" i="1"/>
  <c r="B193" i="1"/>
  <c r="B12" i="1"/>
  <c r="B19" i="1"/>
  <c r="B113" i="1"/>
  <c r="B231" i="1"/>
  <c r="B33" i="1"/>
  <c r="B14" i="1"/>
  <c r="B29" i="1"/>
  <c r="B23" i="1"/>
  <c r="B49" i="1"/>
  <c r="B25" i="1"/>
  <c r="B31" i="1"/>
  <c r="B7" i="1"/>
  <c r="B132" i="1"/>
  <c r="B15" i="1"/>
  <c r="B22" i="1"/>
  <c r="B36" i="1"/>
  <c r="B2" i="1"/>
  <c r="B37" i="1"/>
  <c r="B4" i="1"/>
  <c r="B34" i="1"/>
  <c r="B6" i="1"/>
  <c r="B3" i="1"/>
  <c r="B112" i="1"/>
</calcChain>
</file>

<file path=xl/connections.xml><?xml version="1.0" encoding="utf-8"?>
<connections xmlns="http://schemas.openxmlformats.org/spreadsheetml/2006/main">
  <connection id="1" name="mande" type="6" refreshedVersion="6" background="1" saveData="1">
    <textPr codePage="1256" sourceFile="C:\Users\admin3\Desktop\mande.txt" tab="0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<sst xmlns="http://schemas.openxmlformats.org/spreadsheetml/2006/main" count="553" uniqueCount="282">
  <si>
    <t>كد چهارم</t>
  </si>
  <si>
    <t>عنوان سطح چهارم</t>
  </si>
  <si>
    <t>اضافه پرداختی</t>
  </si>
  <si>
    <t xml:space="preserve">مانده </t>
  </si>
  <si>
    <t>عودت بانک</t>
  </si>
  <si>
    <t>عودت شخص</t>
  </si>
  <si>
    <t>جمع</t>
  </si>
  <si>
    <t>000038</t>
  </si>
  <si>
    <t>000044</t>
  </si>
  <si>
    <t>000045</t>
  </si>
  <si>
    <t>000103</t>
  </si>
  <si>
    <t>000113</t>
  </si>
  <si>
    <t>000116</t>
  </si>
  <si>
    <t>000125</t>
  </si>
  <si>
    <t>000129</t>
  </si>
  <si>
    <t>000131</t>
  </si>
  <si>
    <t>000132</t>
  </si>
  <si>
    <t>000136</t>
  </si>
  <si>
    <t>000149</t>
  </si>
  <si>
    <t>000171</t>
  </si>
  <si>
    <t>000174</t>
  </si>
  <si>
    <t>000177</t>
  </si>
  <si>
    <t>000181</t>
  </si>
  <si>
    <t>000186</t>
  </si>
  <si>
    <t>000189</t>
  </si>
  <si>
    <t>000193</t>
  </si>
  <si>
    <t>000198</t>
  </si>
  <si>
    <t>000201</t>
  </si>
  <si>
    <t>000202</t>
  </si>
  <si>
    <t>000204</t>
  </si>
  <si>
    <t>000206</t>
  </si>
  <si>
    <t>000207</t>
  </si>
  <si>
    <t>000210</t>
  </si>
  <si>
    <t>000212</t>
  </si>
  <si>
    <t>000213</t>
  </si>
  <si>
    <t>000215</t>
  </si>
  <si>
    <t>000216</t>
  </si>
  <si>
    <t>000223</t>
  </si>
  <si>
    <t>000225</t>
  </si>
  <si>
    <t>000226</t>
  </si>
  <si>
    <t>000227</t>
  </si>
  <si>
    <t>000230</t>
  </si>
  <si>
    <t>000234</t>
  </si>
  <si>
    <t>000237</t>
  </si>
  <si>
    <t>000238</t>
  </si>
  <si>
    <t>000239</t>
  </si>
  <si>
    <t>000240</t>
  </si>
  <si>
    <t>000243</t>
  </si>
  <si>
    <t>000246</t>
  </si>
  <si>
    <t>000286</t>
  </si>
  <si>
    <t>000287</t>
  </si>
  <si>
    <t>000289</t>
  </si>
  <si>
    <t>000290</t>
  </si>
  <si>
    <t>000294</t>
  </si>
  <si>
    <t>000304</t>
  </si>
  <si>
    <t>000339</t>
  </si>
  <si>
    <t>000340</t>
  </si>
  <si>
    <t>000343</t>
  </si>
  <si>
    <t>000344</t>
  </si>
  <si>
    <t>000346</t>
  </si>
  <si>
    <t>000355</t>
  </si>
  <si>
    <t>000357</t>
  </si>
  <si>
    <t>000358</t>
  </si>
  <si>
    <t>000359</t>
  </si>
  <si>
    <t>000360</t>
  </si>
  <si>
    <t>000364</t>
  </si>
  <si>
    <t>000365</t>
  </si>
  <si>
    <t>000371</t>
  </si>
  <si>
    <t>000372</t>
  </si>
  <si>
    <t>000374</t>
  </si>
  <si>
    <t>000376</t>
  </si>
  <si>
    <t>000377</t>
  </si>
  <si>
    <t>000378</t>
  </si>
  <si>
    <t>000380</t>
  </si>
  <si>
    <t>000381</t>
  </si>
  <si>
    <t>000385</t>
  </si>
  <si>
    <t>000423</t>
  </si>
  <si>
    <t>000507</t>
  </si>
  <si>
    <t>000508</t>
  </si>
  <si>
    <t>000510</t>
  </si>
  <si>
    <t>000511</t>
  </si>
  <si>
    <t>000515</t>
  </si>
  <si>
    <t>000557</t>
  </si>
  <si>
    <t>000562</t>
  </si>
  <si>
    <t>000568</t>
  </si>
  <si>
    <t>000569</t>
  </si>
  <si>
    <t>000572</t>
  </si>
  <si>
    <t>000575</t>
  </si>
  <si>
    <t>000578</t>
  </si>
  <si>
    <t>000579</t>
  </si>
  <si>
    <t>000580</t>
  </si>
  <si>
    <t>000581</t>
  </si>
  <si>
    <t>000582</t>
  </si>
  <si>
    <t>000585</t>
  </si>
  <si>
    <t>000586</t>
  </si>
  <si>
    <t>000588</t>
  </si>
  <si>
    <t>000592</t>
  </si>
  <si>
    <t>000593</t>
  </si>
  <si>
    <t>000594</t>
  </si>
  <si>
    <t>000595</t>
  </si>
  <si>
    <t>000596</t>
  </si>
  <si>
    <t>000597</t>
  </si>
  <si>
    <t>000599</t>
  </si>
  <si>
    <t>000602</t>
  </si>
  <si>
    <t>000604</t>
  </si>
  <si>
    <t>000605</t>
  </si>
  <si>
    <t>000609</t>
  </si>
  <si>
    <t>000610</t>
  </si>
  <si>
    <t>000611</t>
  </si>
  <si>
    <t>000612</t>
  </si>
  <si>
    <t>000614</t>
  </si>
  <si>
    <t>000615</t>
  </si>
  <si>
    <t>000632</t>
  </si>
  <si>
    <t>000635</t>
  </si>
  <si>
    <t>000639</t>
  </si>
  <si>
    <t>000642</t>
  </si>
  <si>
    <t>000647</t>
  </si>
  <si>
    <t>000650</t>
  </si>
  <si>
    <t>000653</t>
  </si>
  <si>
    <t>000654</t>
  </si>
  <si>
    <t>000655</t>
  </si>
  <si>
    <t>000656</t>
  </si>
  <si>
    <t>000657</t>
  </si>
  <si>
    <t>000659</t>
  </si>
  <si>
    <t>000661</t>
  </si>
  <si>
    <t>000663</t>
  </si>
  <si>
    <t>000704</t>
  </si>
  <si>
    <t>000705</t>
  </si>
  <si>
    <t>000709</t>
  </si>
  <si>
    <t>000714</t>
  </si>
  <si>
    <t>000715</t>
  </si>
  <si>
    <t>000716</t>
  </si>
  <si>
    <t>000719</t>
  </si>
  <si>
    <t>000735</t>
  </si>
  <si>
    <t>000737</t>
  </si>
  <si>
    <t>000781</t>
  </si>
  <si>
    <t>000797</t>
  </si>
  <si>
    <t>000826</t>
  </si>
  <si>
    <t>000866</t>
  </si>
  <si>
    <t>000867</t>
  </si>
  <si>
    <t>000868</t>
  </si>
  <si>
    <t>000869</t>
  </si>
  <si>
    <t>000870</t>
  </si>
  <si>
    <t>000871</t>
  </si>
  <si>
    <t>000875</t>
  </si>
  <si>
    <t>000879</t>
  </si>
  <si>
    <t>000880</t>
  </si>
  <si>
    <t>000882</t>
  </si>
  <si>
    <t>000884</t>
  </si>
  <si>
    <t>000885</t>
  </si>
  <si>
    <t>000886</t>
  </si>
  <si>
    <t>000888</t>
  </si>
  <si>
    <t>000889</t>
  </si>
  <si>
    <t>000890</t>
  </si>
  <si>
    <t>000893</t>
  </si>
  <si>
    <t>000894</t>
  </si>
  <si>
    <t>000898</t>
  </si>
  <si>
    <t>000899</t>
  </si>
  <si>
    <t>000900</t>
  </si>
  <si>
    <t>000901</t>
  </si>
  <si>
    <t>000902</t>
  </si>
  <si>
    <t>000903</t>
  </si>
  <si>
    <t>000905</t>
  </si>
  <si>
    <t>000906</t>
  </si>
  <si>
    <t>000907</t>
  </si>
  <si>
    <t>000939</t>
  </si>
  <si>
    <t>000992</t>
  </si>
  <si>
    <t>000997</t>
  </si>
  <si>
    <t>000999</t>
  </si>
  <si>
    <t>001000</t>
  </si>
  <si>
    <t>001001</t>
  </si>
  <si>
    <t>001003</t>
  </si>
  <si>
    <t>001074</t>
  </si>
  <si>
    <t>001076</t>
  </si>
  <si>
    <t>001078</t>
  </si>
  <si>
    <t>001079</t>
  </si>
  <si>
    <t>001080</t>
  </si>
  <si>
    <t>001082</t>
  </si>
  <si>
    <t>001083</t>
  </si>
  <si>
    <t>001086</t>
  </si>
  <si>
    <t>001087</t>
  </si>
  <si>
    <t>001088</t>
  </si>
  <si>
    <t>001089</t>
  </si>
  <si>
    <t>001090</t>
  </si>
  <si>
    <t>001092</t>
  </si>
  <si>
    <t>001093</t>
  </si>
  <si>
    <t>001095</t>
  </si>
  <si>
    <t>001096</t>
  </si>
  <si>
    <t>001098</t>
  </si>
  <si>
    <t>001100</t>
  </si>
  <si>
    <t>001101</t>
  </si>
  <si>
    <t>001102</t>
  </si>
  <si>
    <t>001103</t>
  </si>
  <si>
    <t>001104</t>
  </si>
  <si>
    <t>001105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</si>
  <si>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</si>
  <si>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</si>
  <si>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</si>
  <si>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</si>
  <si>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</si>
  <si>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</si>
  <si>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</si>
  <si>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</si>
  <si>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001117</t>
  </si>
  <si>
    <t>001119</t>
  </si>
  <si>
    <t>001120</t>
  </si>
  <si>
    <t>001121</t>
  </si>
  <si>
    <t>001123</t>
  </si>
  <si>
    <t>001124</t>
  </si>
  <si>
    <t>001125</t>
  </si>
  <si>
    <t>001126</t>
  </si>
  <si>
    <t>001127</t>
  </si>
  <si>
    <t>001128</t>
  </si>
  <si>
    <t>001130</t>
  </si>
  <si>
    <t>001132</t>
  </si>
  <si>
    <t>001133</t>
  </si>
  <si>
    <t>001135</t>
  </si>
  <si>
    <t>001136</t>
  </si>
  <si>
    <t>001137</t>
  </si>
  <si>
    <t>001139</t>
  </si>
  <si>
    <t>001140</t>
  </si>
  <si>
    <t>001141</t>
  </si>
  <si>
    <t>001142</t>
  </si>
  <si>
    <t>001144</t>
  </si>
  <si>
    <t>001145</t>
  </si>
  <si>
    <t>001185</t>
  </si>
  <si>
    <t>001196</t>
  </si>
  <si>
    <t>001199</t>
  </si>
  <si>
    <t>001201</t>
  </si>
  <si>
    <t>001204</t>
  </si>
  <si>
    <t>001210</t>
  </si>
  <si>
    <t>001219</t>
  </si>
  <si>
    <t>001220</t>
  </si>
  <si>
    <t>001222</t>
  </si>
  <si>
    <t>001227</t>
  </si>
  <si>
    <t>001228</t>
  </si>
  <si>
    <t>001229</t>
  </si>
  <si>
    <t>001230</t>
  </si>
  <si>
    <t>001231</t>
  </si>
  <si>
    <t>001232</t>
  </si>
  <si>
    <t>001233</t>
  </si>
  <si>
    <t>001234</t>
  </si>
  <si>
    <t>001235</t>
  </si>
  <si>
    <t>001247</t>
  </si>
  <si>
    <t>001251</t>
  </si>
  <si>
    <t>001257</t>
  </si>
  <si>
    <t>001271</t>
  </si>
  <si>
    <t>001390</t>
  </si>
  <si>
    <t>001391</t>
  </si>
  <si>
    <t>001394</t>
  </si>
  <si>
    <t>001395</t>
  </si>
  <si>
    <t>001396</t>
  </si>
  <si>
    <t>001401</t>
  </si>
  <si>
    <t>001403</t>
  </si>
  <si>
    <t>001408</t>
  </si>
  <si>
    <t>001409</t>
  </si>
  <si>
    <t>001415</t>
  </si>
  <si>
    <t>001416</t>
  </si>
  <si>
    <t>001418</t>
  </si>
  <si>
    <t>001423</t>
  </si>
  <si>
    <t>001424</t>
  </si>
  <si>
    <t>001426</t>
  </si>
  <si>
    <t>001430</t>
  </si>
  <si>
    <t>001439</t>
  </si>
  <si>
    <t>001440</t>
  </si>
  <si>
    <t>001446</t>
  </si>
  <si>
    <t>001449</t>
  </si>
  <si>
    <t>001452</t>
  </si>
  <si>
    <t>001453</t>
  </si>
  <si>
    <t>001454</t>
  </si>
  <si>
    <t>001456</t>
  </si>
  <si>
    <t>001457</t>
  </si>
  <si>
    <t>001458</t>
  </si>
  <si>
    <t>001461</t>
  </si>
  <si>
    <t>001465</t>
  </si>
  <si>
    <t>001466</t>
  </si>
  <si>
    <t>001467</t>
  </si>
  <si>
    <t>001471</t>
  </si>
  <si>
    <t>مانده بدهكار</t>
  </si>
  <si>
    <t>000945</t>
  </si>
  <si>
    <t>عودت به شخص</t>
  </si>
  <si>
    <t>بانک رسالت اسکان -اشتباه واریزی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</si>
</sst>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2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mand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rightToLeft="1" tabSelected="1" view="pageBreakPreview" topLeftCell="A250" zoomScale="80" zoomScaleNormal="100" zoomScaleSheetLayoutView="80" workbookViewId="0">
      <selection activeCell="E273" sqref="E273"/>
    </sheetView>
  </sheetViews>
  <sheetFormatPr defaultRowHeight="18" x14ac:dyDescent="0.2"/>
  <cols>
    <col min="1" max="1" width="9" style="12" customWidth="1"/>
    <col min="2" max="2" width="27.375" style="2" bestFit="1" customWidth="1"/>
    <col min="3" max="5" width="12" style="3" bestFit="1" customWidth="1"/>
    <col min="6" max="6" width="12" style="3" customWidth="1"/>
    <col min="7" max="7" width="12" style="3" bestFit="1" customWidth="1"/>
    <col min="8" max="8" width="12" style="1" bestFit="1" customWidth="1"/>
    <col min="9" max="9" width="11.75" style="1" bestFit="1" customWidth="1"/>
    <col min="10" max="16384" width="9" style="1"/>
  </cols>
  <sheetData>
    <row r="1" spans="1:9" ht="20.25" thickTop="1" x14ac:dyDescent="0.2">
      <c r="A1" s="13" t="s">
        <v>0</v>
      </c>
      <c r="B1" s="4" t="s">
        <v>1</v>
      </c>
      <c r="C1" s="5" t="s">
        <v>2</v>
      </c>
      <c r="D1" s="5" t="s">
        <v>5</v>
      </c>
      <c r="E1" s="5" t="s">
        <v>4</v>
      </c>
      <c r="F1" s="17" t="s">
        <v>280</v>
      </c>
      <c r="G1" s="6" t="s">
        <v>3</v>
      </c>
    </row>
    <row r="2" spans="1:9" x14ac:dyDescent="0.2">
      <c r="A2" s="14" t="s">
        <v>7</v>
      </c>
      <c r="B2" s="7" t="str">
        <f>"سرملي داريوش"</f>
        <v>سرملي داريوش</v>
      </c>
      <c r="C2" s="8">
        <v>50691931</v>
      </c>
      <c r="D2" s="8">
        <v>0</v>
      </c>
      <c r="E2" s="8">
        <f>50691931+20000000</f>
        <v>70691931</v>
      </c>
      <c r="F2" s="18">
        <v>20000000</v>
      </c>
      <c r="G2" s="9">
        <f>C2-D2-E2+F2</f>
        <v>0</v>
      </c>
      <c r="I2" s="16"/>
    </row>
    <row r="3" spans="1:9" x14ac:dyDescent="0.2">
      <c r="A3" s="14" t="s">
        <v>8</v>
      </c>
      <c r="B3" s="7" t="str">
        <f>"عباسي سجاد"</f>
        <v>عباسي سجاد</v>
      </c>
      <c r="C3" s="8">
        <v>46273486</v>
      </c>
      <c r="D3" s="8">
        <v>0</v>
      </c>
      <c r="E3" s="8">
        <f>46273486+20000000</f>
        <v>66273486</v>
      </c>
      <c r="F3" s="18">
        <v>20000000</v>
      </c>
      <c r="G3" s="9">
        <f t="shared" ref="G3:G66" si="0">C3-D3-E3+F3</f>
        <v>0</v>
      </c>
      <c r="I3" s="16"/>
    </row>
    <row r="4" spans="1:9" x14ac:dyDescent="0.2">
      <c r="A4" s="14" t="s">
        <v>9</v>
      </c>
      <c r="B4" s="7" t="str">
        <f>"عليدادي شمس آبادي عباس"</f>
        <v>عليدادي شمس آبادي عباس</v>
      </c>
      <c r="C4" s="8">
        <v>49293546</v>
      </c>
      <c r="D4" s="8">
        <v>49293546</v>
      </c>
      <c r="E4" s="8">
        <v>20000000</v>
      </c>
      <c r="F4" s="18">
        <v>20000000</v>
      </c>
      <c r="G4" s="9">
        <f t="shared" si="0"/>
        <v>0</v>
      </c>
      <c r="I4" s="16"/>
    </row>
    <row r="5" spans="1:9" x14ac:dyDescent="0.2">
      <c r="A5" s="14" t="s">
        <v>10</v>
      </c>
      <c r="B5" s="7" t="str">
        <f>"فرهمندنيا مهدي"</f>
        <v>فرهمندنيا مهدي</v>
      </c>
      <c r="C5" s="8">
        <v>29643082</v>
      </c>
      <c r="D5" s="8">
        <v>0</v>
      </c>
      <c r="E5" s="8">
        <v>29643082</v>
      </c>
      <c r="F5" s="18"/>
      <c r="G5" s="9">
        <f t="shared" si="0"/>
        <v>0</v>
      </c>
      <c r="I5" s="16"/>
    </row>
    <row r="6" spans="1:9" x14ac:dyDescent="0.2">
      <c r="A6" s="14" t="s">
        <v>11</v>
      </c>
      <c r="B6" s="7" t="str">
        <f>"حسين پور مهدي"</f>
        <v>حسين پور مهدي</v>
      </c>
      <c r="C6" s="8">
        <v>46279482</v>
      </c>
      <c r="D6" s="8">
        <v>0</v>
      </c>
      <c r="E6" s="8">
        <f>46279482+20000000</f>
        <v>66279482</v>
      </c>
      <c r="F6" s="18">
        <v>20000000</v>
      </c>
      <c r="G6" s="9">
        <f t="shared" si="0"/>
        <v>0</v>
      </c>
      <c r="I6" s="16"/>
    </row>
    <row r="7" spans="1:9" x14ac:dyDescent="0.2">
      <c r="A7" s="14" t="s">
        <v>12</v>
      </c>
      <c r="B7" s="7" t="str">
        <f>"فلاح محمدرضا"</f>
        <v>فلاح محمدرضا</v>
      </c>
      <c r="C7" s="8">
        <v>48285561</v>
      </c>
      <c r="D7" s="8">
        <v>0</v>
      </c>
      <c r="E7" s="8">
        <v>48285561</v>
      </c>
      <c r="F7" s="18"/>
      <c r="G7" s="9">
        <f t="shared" si="0"/>
        <v>0</v>
      </c>
      <c r="I7" s="16"/>
    </row>
    <row r="8" spans="1:9" x14ac:dyDescent="0.2">
      <c r="A8" s="14" t="s">
        <v>13</v>
      </c>
      <c r="B8" s="7" t="str">
        <f>"يزدگردي سيد امير"</f>
        <v>يزدگردي سيد امير</v>
      </c>
      <c r="C8" s="8">
        <v>58810794</v>
      </c>
      <c r="D8" s="8">
        <v>0</v>
      </c>
      <c r="E8" s="8">
        <v>0</v>
      </c>
      <c r="F8" s="18"/>
      <c r="G8" s="9">
        <f t="shared" si="0"/>
        <v>58810794</v>
      </c>
      <c r="I8" s="16"/>
    </row>
    <row r="9" spans="1:9" x14ac:dyDescent="0.2">
      <c r="A9" s="14" t="s">
        <v>14</v>
      </c>
      <c r="B9" s="7" t="str">
        <f>"دشتي داود"</f>
        <v>دشتي داود</v>
      </c>
      <c r="C9" s="8">
        <v>52323378</v>
      </c>
      <c r="D9" s="8">
        <v>0</v>
      </c>
      <c r="E9" s="8">
        <v>0</v>
      </c>
      <c r="F9" s="18"/>
      <c r="G9" s="9">
        <f t="shared" si="0"/>
        <v>52323378</v>
      </c>
      <c r="I9" s="16"/>
    </row>
    <row r="10" spans="1:9" x14ac:dyDescent="0.2">
      <c r="A10" s="14" t="s">
        <v>15</v>
      </c>
      <c r="B10" s="7" t="str">
        <f>"قايد مرتضي"</f>
        <v>قايد مرتضي</v>
      </c>
      <c r="C10" s="8">
        <v>54348684</v>
      </c>
      <c r="D10" s="8">
        <v>0</v>
      </c>
      <c r="E10" s="8">
        <v>0</v>
      </c>
      <c r="F10" s="18"/>
      <c r="G10" s="9">
        <f t="shared" si="0"/>
        <v>54348684</v>
      </c>
      <c r="I10" s="16"/>
    </row>
    <row r="11" spans="1:9" x14ac:dyDescent="0.2">
      <c r="A11" s="14" t="s">
        <v>16</v>
      </c>
      <c r="B11" s="7" t="str">
        <f>"منجزي محسن"</f>
        <v>منجزي محسن</v>
      </c>
      <c r="C11" s="8">
        <v>37899821</v>
      </c>
      <c r="D11" s="8">
        <v>0</v>
      </c>
      <c r="E11" s="8">
        <v>0</v>
      </c>
      <c r="F11" s="18"/>
      <c r="G11" s="9">
        <f t="shared" si="0"/>
        <v>37899821</v>
      </c>
      <c r="I11" s="16"/>
    </row>
    <row r="12" spans="1:9" x14ac:dyDescent="0.2">
      <c r="A12" s="14" t="s">
        <v>17</v>
      </c>
      <c r="B12" s="7" t="str">
        <f>"اژدري عبدالعظيم"</f>
        <v>اژدري عبدالعظيم</v>
      </c>
      <c r="C12" s="8">
        <v>23668802</v>
      </c>
      <c r="D12" s="8">
        <v>0</v>
      </c>
      <c r="E12" s="8">
        <f>23668802+20000000</f>
        <v>43668802</v>
      </c>
      <c r="F12" s="18">
        <v>20000000</v>
      </c>
      <c r="G12" s="9">
        <f t="shared" si="0"/>
        <v>0</v>
      </c>
      <c r="I12" s="16"/>
    </row>
    <row r="13" spans="1:9" x14ac:dyDescent="0.2">
      <c r="A13" s="14" t="s">
        <v>18</v>
      </c>
      <c r="B13" s="7" t="str">
        <f>"كردواني عبدالحسين"</f>
        <v>كردواني عبدالحسين</v>
      </c>
      <c r="C13" s="8">
        <v>63414058</v>
      </c>
      <c r="D13" s="8">
        <v>0</v>
      </c>
      <c r="E13" s="8">
        <v>0</v>
      </c>
      <c r="F13" s="18"/>
      <c r="G13" s="9">
        <f t="shared" si="0"/>
        <v>63414058</v>
      </c>
      <c r="I13" s="16"/>
    </row>
    <row r="14" spans="1:9" x14ac:dyDescent="0.2">
      <c r="A14" s="14" t="s">
        <v>19</v>
      </c>
      <c r="B14" s="7" t="str">
        <f>"احمدي مهرزاد"</f>
        <v>احمدي مهرزاد</v>
      </c>
      <c r="C14" s="8">
        <v>37480911</v>
      </c>
      <c r="D14" s="8">
        <v>0</v>
      </c>
      <c r="E14" s="8">
        <f>37480911+20000000</f>
        <v>57480911</v>
      </c>
      <c r="F14" s="18">
        <v>20000000</v>
      </c>
      <c r="G14" s="9">
        <f t="shared" si="0"/>
        <v>0</v>
      </c>
      <c r="I14" s="16"/>
    </row>
    <row r="15" spans="1:9" x14ac:dyDescent="0.2">
      <c r="A15" s="14" t="s">
        <v>20</v>
      </c>
      <c r="B15" s="7" t="str">
        <f>"بابااحمدي رضا"</f>
        <v>بابااحمدي رضا</v>
      </c>
      <c r="C15" s="8">
        <v>53514444</v>
      </c>
      <c r="D15" s="8">
        <v>53514444</v>
      </c>
      <c r="E15" s="8">
        <f>53514444+20000000</f>
        <v>73514444</v>
      </c>
      <c r="F15" s="18">
        <v>73514444</v>
      </c>
      <c r="G15" s="9">
        <f t="shared" si="0"/>
        <v>0</v>
      </c>
      <c r="I15" s="16"/>
    </row>
    <row r="16" spans="1:9" x14ac:dyDescent="0.2">
      <c r="A16" s="14" t="s">
        <v>21</v>
      </c>
      <c r="B16" s="7" t="str">
        <f>"بشار غلامحسين"</f>
        <v>بشار غلامحسين</v>
      </c>
      <c r="C16" s="8">
        <v>58522241</v>
      </c>
      <c r="D16" s="8">
        <v>0</v>
      </c>
      <c r="E16" s="8">
        <v>20000000</v>
      </c>
      <c r="F16" s="18"/>
      <c r="G16" s="9">
        <f t="shared" si="0"/>
        <v>38522241</v>
      </c>
      <c r="I16" s="16"/>
    </row>
    <row r="17" spans="1:9" x14ac:dyDescent="0.2">
      <c r="A17" s="14" t="s">
        <v>22</v>
      </c>
      <c r="B17" s="7" t="str">
        <f>"پذيرا بهرام"</f>
        <v>پذيرا بهرام</v>
      </c>
      <c r="C17" s="8">
        <v>58005787</v>
      </c>
      <c r="D17" s="8">
        <v>0</v>
      </c>
      <c r="E17" s="8">
        <v>0</v>
      </c>
      <c r="F17" s="18"/>
      <c r="G17" s="9">
        <f t="shared" si="0"/>
        <v>58005787</v>
      </c>
      <c r="I17" s="16"/>
    </row>
    <row r="18" spans="1:9" x14ac:dyDescent="0.2">
      <c r="A18" s="14" t="s">
        <v>23</v>
      </c>
      <c r="B18" s="7" t="str">
        <f>"حسيني ليراوي سيداشكان"</f>
        <v>حسيني ليراوي سيداشكان</v>
      </c>
      <c r="C18" s="8">
        <v>59027439</v>
      </c>
      <c r="D18" s="8">
        <v>0</v>
      </c>
      <c r="E18" s="8">
        <v>0</v>
      </c>
      <c r="F18" s="18"/>
      <c r="G18" s="9">
        <f t="shared" si="0"/>
        <v>59027439</v>
      </c>
      <c r="I18" s="16"/>
    </row>
    <row r="19" spans="1:9" x14ac:dyDescent="0.2">
      <c r="A19" s="14" t="s">
        <v>24</v>
      </c>
      <c r="B19" s="7" t="str">
        <f>"خرم علي"</f>
        <v>خرم علي</v>
      </c>
      <c r="C19" s="8">
        <v>37902383</v>
      </c>
      <c r="D19" s="8">
        <v>0</v>
      </c>
      <c r="E19" s="8">
        <v>37902383</v>
      </c>
      <c r="F19" s="18"/>
      <c r="G19" s="9">
        <f t="shared" si="0"/>
        <v>0</v>
      </c>
      <c r="I19" s="16"/>
    </row>
    <row r="20" spans="1:9" x14ac:dyDescent="0.2">
      <c r="A20" s="14" t="s">
        <v>25</v>
      </c>
      <c r="B20" s="7" t="str">
        <f>"رضائي شهرام"</f>
        <v>رضائي شهرام</v>
      </c>
      <c r="C20" s="8">
        <v>45219896</v>
      </c>
      <c r="D20" s="8">
        <v>0</v>
      </c>
      <c r="E20" s="8">
        <v>45219896</v>
      </c>
      <c r="F20" s="18"/>
      <c r="G20" s="9">
        <f t="shared" si="0"/>
        <v>0</v>
      </c>
      <c r="I20" s="16"/>
    </row>
    <row r="21" spans="1:9" x14ac:dyDescent="0.2">
      <c r="A21" s="14" t="s">
        <v>26</v>
      </c>
      <c r="B21" s="7" t="str">
        <f>"سبحاني مهدي"</f>
        <v>سبحاني مهدي</v>
      </c>
      <c r="C21" s="8">
        <v>19404766</v>
      </c>
      <c r="D21" s="8">
        <v>19404766</v>
      </c>
      <c r="E21" s="8">
        <v>0</v>
      </c>
      <c r="F21" s="18"/>
      <c r="G21" s="9">
        <f t="shared" si="0"/>
        <v>0</v>
      </c>
      <c r="I21" s="16"/>
    </row>
    <row r="22" spans="1:9" x14ac:dyDescent="0.2">
      <c r="A22" s="14" t="s">
        <v>27</v>
      </c>
      <c r="B22" s="7" t="str">
        <f>"سلحشوري حسن"</f>
        <v>سلحشوري حسن</v>
      </c>
      <c r="C22" s="8">
        <v>71806413</v>
      </c>
      <c r="D22" s="8">
        <v>0</v>
      </c>
      <c r="E22" s="8">
        <v>71806413</v>
      </c>
      <c r="F22" s="18"/>
      <c r="G22" s="9">
        <f t="shared" si="0"/>
        <v>0</v>
      </c>
      <c r="I22" s="16"/>
    </row>
    <row r="23" spans="1:9" x14ac:dyDescent="0.2">
      <c r="A23" s="14" t="s">
        <v>28</v>
      </c>
      <c r="B23" s="7" t="str">
        <f>"سلماني زيارتي عبداله"</f>
        <v>سلماني زيارتي عبداله</v>
      </c>
      <c r="C23" s="8">
        <v>55688334</v>
      </c>
      <c r="D23" s="8">
        <v>0</v>
      </c>
      <c r="E23" s="8">
        <v>55688334</v>
      </c>
      <c r="F23" s="18"/>
      <c r="G23" s="9">
        <f t="shared" si="0"/>
        <v>0</v>
      </c>
      <c r="I23" s="16"/>
    </row>
    <row r="24" spans="1:9" x14ac:dyDescent="0.2">
      <c r="A24" s="14" t="s">
        <v>29</v>
      </c>
      <c r="B24" s="7" t="str">
        <f>"دهقاني هادي"</f>
        <v>دهقاني هادي</v>
      </c>
      <c r="C24" s="8">
        <v>42862156</v>
      </c>
      <c r="D24" s="8">
        <v>0</v>
      </c>
      <c r="E24" s="8">
        <v>0</v>
      </c>
      <c r="F24" s="18"/>
      <c r="G24" s="9">
        <f t="shared" si="0"/>
        <v>42862156</v>
      </c>
      <c r="I24" s="16"/>
    </row>
    <row r="25" spans="1:9" x14ac:dyDescent="0.2">
      <c r="A25" s="14" t="s">
        <v>30</v>
      </c>
      <c r="B25" s="7" t="str">
        <f>"شعبانيان علي"</f>
        <v>شعبانيان علي</v>
      </c>
      <c r="C25" s="8">
        <v>48949128</v>
      </c>
      <c r="D25" s="8">
        <v>0</v>
      </c>
      <c r="E25" s="8">
        <v>48949128</v>
      </c>
      <c r="F25" s="18"/>
      <c r="G25" s="9">
        <f t="shared" si="0"/>
        <v>0</v>
      </c>
      <c r="I25" s="16"/>
    </row>
    <row r="26" spans="1:9" x14ac:dyDescent="0.2">
      <c r="A26" s="14" t="s">
        <v>31</v>
      </c>
      <c r="B26" s="7" t="str">
        <f>"شقايق مند علي"</f>
        <v>شقايق مند علي</v>
      </c>
      <c r="C26" s="8">
        <v>44703654</v>
      </c>
      <c r="D26" s="8">
        <v>0</v>
      </c>
      <c r="E26" s="8">
        <v>44703654</v>
      </c>
      <c r="F26" s="18"/>
      <c r="G26" s="9">
        <f t="shared" si="0"/>
        <v>0</v>
      </c>
      <c r="I26" s="16"/>
    </row>
    <row r="27" spans="1:9" x14ac:dyDescent="0.2">
      <c r="A27" s="14" t="s">
        <v>32</v>
      </c>
      <c r="B27" s="7" t="str">
        <f>"صادقي نيا محمد"</f>
        <v>صادقي نيا محمد</v>
      </c>
      <c r="C27" s="8">
        <v>57552774</v>
      </c>
      <c r="D27" s="8">
        <v>0</v>
      </c>
      <c r="E27" s="8">
        <v>0</v>
      </c>
      <c r="F27" s="18"/>
      <c r="G27" s="9">
        <f t="shared" si="0"/>
        <v>57552774</v>
      </c>
      <c r="I27" s="16"/>
    </row>
    <row r="28" spans="1:9" x14ac:dyDescent="0.2">
      <c r="A28" s="14" t="s">
        <v>33</v>
      </c>
      <c r="B28" s="7" t="str">
        <f>"جالبوتي محمدرضا"</f>
        <v>جالبوتي محمدرضا</v>
      </c>
      <c r="C28" s="8">
        <v>47076265</v>
      </c>
      <c r="D28" s="8">
        <v>0</v>
      </c>
      <c r="E28" s="8">
        <v>0</v>
      </c>
      <c r="F28" s="18"/>
      <c r="G28" s="9">
        <f t="shared" si="0"/>
        <v>47076265</v>
      </c>
      <c r="I28" s="16"/>
    </row>
    <row r="29" spans="1:9" x14ac:dyDescent="0.2">
      <c r="A29" s="14" t="s">
        <v>34</v>
      </c>
      <c r="B29" s="7" t="str">
        <f>"صداقت ابراهيم"</f>
        <v>صداقت ابراهيم</v>
      </c>
      <c r="C29" s="8">
        <v>56999831</v>
      </c>
      <c r="D29" s="8">
        <v>0</v>
      </c>
      <c r="E29" s="8">
        <v>56999831</v>
      </c>
      <c r="F29" s="18"/>
      <c r="G29" s="9">
        <f t="shared" si="0"/>
        <v>0</v>
      </c>
      <c r="I29" s="16"/>
    </row>
    <row r="30" spans="1:9" x14ac:dyDescent="0.2">
      <c r="A30" s="14" t="s">
        <v>35</v>
      </c>
      <c r="B30" s="7" t="str">
        <f>"صفوي حميد"</f>
        <v>صفوي حميد</v>
      </c>
      <c r="C30" s="8">
        <v>45989701</v>
      </c>
      <c r="D30" s="8">
        <v>0</v>
      </c>
      <c r="E30" s="8">
        <v>45989701</v>
      </c>
      <c r="F30" s="18"/>
      <c r="G30" s="9">
        <f t="shared" si="0"/>
        <v>0</v>
      </c>
      <c r="I30" s="16"/>
    </row>
    <row r="31" spans="1:9" x14ac:dyDescent="0.2">
      <c r="A31" s="14" t="s">
        <v>36</v>
      </c>
      <c r="B31" s="7" t="str">
        <f>"ضرغامي وحيد"</f>
        <v>ضرغامي وحيد</v>
      </c>
      <c r="C31" s="8">
        <v>48580044</v>
      </c>
      <c r="D31" s="8">
        <v>0</v>
      </c>
      <c r="E31" s="8">
        <v>48580044</v>
      </c>
      <c r="F31" s="18"/>
      <c r="G31" s="9">
        <f t="shared" si="0"/>
        <v>0</v>
      </c>
      <c r="I31" s="16"/>
    </row>
    <row r="32" spans="1:9" x14ac:dyDescent="0.2">
      <c r="A32" s="14" t="s">
        <v>37</v>
      </c>
      <c r="B32" s="7" t="str">
        <f>"عليرضازاده فرهاد"</f>
        <v>عليرضازاده فرهاد</v>
      </c>
      <c r="C32" s="8">
        <v>47278087</v>
      </c>
      <c r="D32" s="8">
        <v>0</v>
      </c>
      <c r="E32" s="8">
        <v>0</v>
      </c>
      <c r="F32" s="18"/>
      <c r="G32" s="9">
        <f t="shared" si="0"/>
        <v>47278087</v>
      </c>
      <c r="I32" s="16"/>
    </row>
    <row r="33" spans="1:9" x14ac:dyDescent="0.2">
      <c r="A33" s="14" t="s">
        <v>38</v>
      </c>
      <c r="B33" s="7" t="str">
        <f>"فقيه زين العابدين"</f>
        <v>فقيه زين العابدين</v>
      </c>
      <c r="C33" s="8">
        <v>60452070</v>
      </c>
      <c r="D33" s="8">
        <v>0</v>
      </c>
      <c r="E33" s="8">
        <v>60452070</v>
      </c>
      <c r="F33" s="18"/>
      <c r="G33" s="9">
        <f t="shared" si="0"/>
        <v>0</v>
      </c>
      <c r="I33" s="16"/>
    </row>
    <row r="34" spans="1:9" x14ac:dyDescent="0.2">
      <c r="A34" s="14" t="s">
        <v>39</v>
      </c>
      <c r="B34" s="7" t="str">
        <f>"كاوه داود"</f>
        <v>كاوه داود</v>
      </c>
      <c r="C34" s="8">
        <v>68228205</v>
      </c>
      <c r="D34" s="8">
        <v>0</v>
      </c>
      <c r="E34" s="8">
        <v>68228205</v>
      </c>
      <c r="F34" s="18"/>
      <c r="G34" s="9">
        <f t="shared" si="0"/>
        <v>0</v>
      </c>
      <c r="I34" s="16"/>
    </row>
    <row r="35" spans="1:9" x14ac:dyDescent="0.2">
      <c r="A35" s="14" t="s">
        <v>40</v>
      </c>
      <c r="B35" s="7" t="str">
        <f>"كرمي هادي"</f>
        <v>كرمي هادي</v>
      </c>
      <c r="C35" s="8">
        <v>52512996</v>
      </c>
      <c r="D35" s="8">
        <v>0</v>
      </c>
      <c r="E35" s="8">
        <v>0</v>
      </c>
      <c r="F35" s="18"/>
      <c r="G35" s="9">
        <f t="shared" si="0"/>
        <v>52512996</v>
      </c>
      <c r="I35" s="16"/>
    </row>
    <row r="36" spans="1:9" x14ac:dyDescent="0.2">
      <c r="A36" s="14" t="s">
        <v>41</v>
      </c>
      <c r="B36" s="7" t="str">
        <f>"گودرزي جواد"</f>
        <v>گودرزي جواد</v>
      </c>
      <c r="C36" s="8">
        <v>71149670</v>
      </c>
      <c r="D36" s="8">
        <v>0</v>
      </c>
      <c r="E36" s="8">
        <v>71149670</v>
      </c>
      <c r="F36" s="18"/>
      <c r="G36" s="9">
        <f t="shared" si="0"/>
        <v>0</v>
      </c>
      <c r="I36" s="16"/>
    </row>
    <row r="37" spans="1:9" x14ac:dyDescent="0.2">
      <c r="A37" s="14" t="s">
        <v>42</v>
      </c>
      <c r="B37" s="7" t="str">
        <f>"مرادي پ 174 محمدجواد"</f>
        <v>مرادي پ 174 محمدجواد</v>
      </c>
      <c r="C37" s="8">
        <v>70416155</v>
      </c>
      <c r="D37" s="8">
        <v>0</v>
      </c>
      <c r="E37" s="8">
        <v>70416155</v>
      </c>
      <c r="F37" s="18"/>
      <c r="G37" s="9">
        <f t="shared" si="0"/>
        <v>0</v>
      </c>
      <c r="I37" s="16"/>
    </row>
    <row r="38" spans="1:9" x14ac:dyDescent="0.2">
      <c r="A38" s="14" t="s">
        <v>43</v>
      </c>
      <c r="B38" s="7" t="str">
        <f>"منصوري مهريان مهدي"</f>
        <v>منصوري مهريان مهدي</v>
      </c>
      <c r="C38" s="8">
        <v>60778072</v>
      </c>
      <c r="D38" s="8">
        <v>0</v>
      </c>
      <c r="E38" s="8">
        <v>0</v>
      </c>
      <c r="F38" s="18"/>
      <c r="G38" s="9">
        <f t="shared" si="0"/>
        <v>60778072</v>
      </c>
      <c r="I38" s="16"/>
    </row>
    <row r="39" spans="1:9" x14ac:dyDescent="0.2">
      <c r="A39" s="14" t="s">
        <v>44</v>
      </c>
      <c r="B39" s="7" t="str">
        <f>"موسوي اعظم سيد حميد"</f>
        <v>موسوي اعظم سيد حميد</v>
      </c>
      <c r="C39" s="8">
        <v>49822687</v>
      </c>
      <c r="D39" s="8">
        <v>0</v>
      </c>
      <c r="E39" s="8">
        <v>0</v>
      </c>
      <c r="F39" s="18"/>
      <c r="G39" s="9">
        <f t="shared" si="0"/>
        <v>49822687</v>
      </c>
      <c r="I39" s="16"/>
    </row>
    <row r="40" spans="1:9" x14ac:dyDescent="0.2">
      <c r="A40" s="14" t="s">
        <v>45</v>
      </c>
      <c r="B40" s="7" t="str">
        <f>"موسوي جهان آباد داود"</f>
        <v>موسوي جهان آباد داود</v>
      </c>
      <c r="C40" s="8">
        <v>61132298</v>
      </c>
      <c r="D40" s="8">
        <v>0</v>
      </c>
      <c r="E40" s="8">
        <v>0</v>
      </c>
      <c r="F40" s="18"/>
      <c r="G40" s="9">
        <f t="shared" si="0"/>
        <v>61132298</v>
      </c>
      <c r="I40" s="16"/>
    </row>
    <row r="41" spans="1:9" x14ac:dyDescent="0.2">
      <c r="A41" s="14" t="s">
        <v>46</v>
      </c>
      <c r="B41" s="7" t="str">
        <f>"موسي زاده ابوالفضل"</f>
        <v>موسي زاده ابوالفضل</v>
      </c>
      <c r="C41" s="8">
        <v>83325364</v>
      </c>
      <c r="D41" s="8">
        <v>0</v>
      </c>
      <c r="E41" s="8">
        <v>0</v>
      </c>
      <c r="F41" s="18"/>
      <c r="G41" s="9">
        <f t="shared" si="0"/>
        <v>83325364</v>
      </c>
      <c r="I41" s="16"/>
    </row>
    <row r="42" spans="1:9" x14ac:dyDescent="0.2">
      <c r="A42" s="14" t="s">
        <v>47</v>
      </c>
      <c r="B42" s="7" t="str">
        <f>"نظري حميدرضا"</f>
        <v>نظري حميدرضا</v>
      </c>
      <c r="C42" s="8">
        <v>45001997</v>
      </c>
      <c r="D42" s="8">
        <v>0</v>
      </c>
      <c r="E42" s="8">
        <v>0</v>
      </c>
      <c r="F42" s="18"/>
      <c r="G42" s="9">
        <f t="shared" si="0"/>
        <v>45001997</v>
      </c>
      <c r="I42" s="16"/>
    </row>
    <row r="43" spans="1:9" x14ac:dyDescent="0.2">
      <c r="A43" s="14" t="s">
        <v>48</v>
      </c>
      <c r="B43" s="7" t="str">
        <f>"نواصري عيسي"</f>
        <v>نواصري عيسي</v>
      </c>
      <c r="C43" s="8">
        <v>39096218</v>
      </c>
      <c r="D43" s="8">
        <v>0</v>
      </c>
      <c r="E43" s="8">
        <v>0</v>
      </c>
      <c r="F43" s="18"/>
      <c r="G43" s="9">
        <f t="shared" si="0"/>
        <v>39096218</v>
      </c>
      <c r="I43" s="16"/>
    </row>
    <row r="44" spans="1:9" x14ac:dyDescent="0.2">
      <c r="A44" s="14" t="s">
        <v>49</v>
      </c>
      <c r="B44" s="7" t="str">
        <f>"ارمي جاويد"</f>
        <v>ارمي جاويد</v>
      </c>
      <c r="C44" s="8">
        <v>44066555</v>
      </c>
      <c r="D44" s="8">
        <v>0</v>
      </c>
      <c r="E44" s="8">
        <v>0</v>
      </c>
      <c r="F44" s="18"/>
      <c r="G44" s="9">
        <f t="shared" si="0"/>
        <v>44066555</v>
      </c>
      <c r="I44" s="16"/>
    </row>
    <row r="45" spans="1:9" x14ac:dyDescent="0.2">
      <c r="A45" s="14" t="s">
        <v>50</v>
      </c>
      <c r="B45" s="7" t="str">
        <f>"غريبي آرمان"</f>
        <v>غريبي آرمان</v>
      </c>
      <c r="C45" s="8">
        <v>41888985</v>
      </c>
      <c r="D45" s="8">
        <v>0</v>
      </c>
      <c r="E45" s="8">
        <v>0</v>
      </c>
      <c r="F45" s="18"/>
      <c r="G45" s="9">
        <f t="shared" si="0"/>
        <v>41888985</v>
      </c>
      <c r="I45" s="16"/>
    </row>
    <row r="46" spans="1:9" x14ac:dyDescent="0.2">
      <c r="A46" s="14" t="s">
        <v>51</v>
      </c>
      <c r="B46" s="7" t="str">
        <f>"امامزاده نژاد سيدمسعود"</f>
        <v>امامزاده نژاد سيدمسعود</v>
      </c>
      <c r="C46" s="8">
        <v>44043721</v>
      </c>
      <c r="D46" s="8">
        <v>0</v>
      </c>
      <c r="E46" s="8">
        <v>0</v>
      </c>
      <c r="F46" s="18"/>
      <c r="G46" s="9">
        <f t="shared" si="0"/>
        <v>44043721</v>
      </c>
      <c r="I46" s="16"/>
    </row>
    <row r="47" spans="1:9" x14ac:dyDescent="0.2">
      <c r="A47" s="14" t="s">
        <v>52</v>
      </c>
      <c r="B47" s="7" t="str">
        <f>"بندرگاهي مهدي"</f>
        <v>بندرگاهي مهدي</v>
      </c>
      <c r="C47" s="8">
        <v>35401681</v>
      </c>
      <c r="D47" s="8">
        <v>0</v>
      </c>
      <c r="E47" s="8">
        <v>0</v>
      </c>
      <c r="F47" s="18"/>
      <c r="G47" s="9">
        <f t="shared" si="0"/>
        <v>35401681</v>
      </c>
      <c r="I47" s="16"/>
    </row>
    <row r="48" spans="1:9" x14ac:dyDescent="0.2">
      <c r="A48" s="14" t="s">
        <v>53</v>
      </c>
      <c r="B48" s="7" t="str">
        <f>"كازروني زاده اكبر"</f>
        <v>كازروني زاده اكبر</v>
      </c>
      <c r="C48" s="8">
        <v>42881930</v>
      </c>
      <c r="D48" s="8">
        <v>0</v>
      </c>
      <c r="E48" s="8">
        <v>0</v>
      </c>
      <c r="F48" s="18"/>
      <c r="G48" s="9">
        <f t="shared" si="0"/>
        <v>42881930</v>
      </c>
      <c r="I48" s="16"/>
    </row>
    <row r="49" spans="1:9" x14ac:dyDescent="0.2">
      <c r="A49" s="14" t="s">
        <v>54</v>
      </c>
      <c r="B49" s="7" t="str">
        <f>"منصورنژاد احمد"</f>
        <v>منصورنژاد احمد</v>
      </c>
      <c r="C49" s="8">
        <v>49322642</v>
      </c>
      <c r="D49" s="8">
        <v>49322642</v>
      </c>
      <c r="E49" s="8">
        <v>0</v>
      </c>
      <c r="F49" s="18"/>
      <c r="G49" s="9">
        <f t="shared" si="0"/>
        <v>0</v>
      </c>
      <c r="I49" s="16"/>
    </row>
    <row r="50" spans="1:9" x14ac:dyDescent="0.2">
      <c r="A50" s="14" t="s">
        <v>55</v>
      </c>
      <c r="B50" s="7" t="str">
        <f>"احمد نيا پ 297 محمد"</f>
        <v>احمد نيا پ 297 محمد</v>
      </c>
      <c r="C50" s="8">
        <v>27293621</v>
      </c>
      <c r="D50" s="8">
        <v>0</v>
      </c>
      <c r="E50" s="8">
        <v>0</v>
      </c>
      <c r="F50" s="18"/>
      <c r="G50" s="9">
        <f t="shared" si="0"/>
        <v>27293621</v>
      </c>
      <c r="I50" s="16"/>
    </row>
    <row r="51" spans="1:9" x14ac:dyDescent="0.2">
      <c r="A51" s="14" t="s">
        <v>56</v>
      </c>
      <c r="B51" s="7" t="str">
        <f>"خواجوي قره ميرشاملو مسعود"</f>
        <v>خواجوي قره ميرشاملو مسعود</v>
      </c>
      <c r="C51" s="8">
        <v>31077948</v>
      </c>
      <c r="D51" s="8">
        <v>31077948</v>
      </c>
      <c r="E51" s="8">
        <v>0</v>
      </c>
      <c r="F51" s="18"/>
      <c r="G51" s="9">
        <f t="shared" si="0"/>
        <v>0</v>
      </c>
      <c r="I51" s="16"/>
    </row>
    <row r="52" spans="1:9" x14ac:dyDescent="0.2">
      <c r="A52" s="14" t="s">
        <v>57</v>
      </c>
      <c r="B52" s="7" t="str">
        <f>"ياوري پور احسان"</f>
        <v>ياوري پور احسان</v>
      </c>
      <c r="C52" s="8">
        <v>10089311</v>
      </c>
      <c r="D52" s="8">
        <v>0</v>
      </c>
      <c r="E52" s="8">
        <v>0</v>
      </c>
      <c r="F52" s="18"/>
      <c r="G52" s="9">
        <f t="shared" si="0"/>
        <v>10089311</v>
      </c>
      <c r="I52" s="16"/>
    </row>
    <row r="53" spans="1:9" x14ac:dyDescent="0.2">
      <c r="A53" s="14" t="s">
        <v>58</v>
      </c>
      <c r="B53" s="7" t="str">
        <f>"كرمي حميدرضا"</f>
        <v>كرمي حميدرضا</v>
      </c>
      <c r="C53" s="8">
        <v>56636681</v>
      </c>
      <c r="D53" s="8">
        <v>0</v>
      </c>
      <c r="E53" s="8">
        <v>0</v>
      </c>
      <c r="F53" s="18"/>
      <c r="G53" s="9">
        <f t="shared" si="0"/>
        <v>56636681</v>
      </c>
      <c r="I53" s="16"/>
    </row>
    <row r="54" spans="1:9" x14ac:dyDescent="0.2">
      <c r="A54" s="14" t="s">
        <v>59</v>
      </c>
      <c r="B54" s="7" t="str">
        <f>"خالقي قناتغستاني فرشاد"</f>
        <v>خالقي قناتغستاني فرشاد</v>
      </c>
      <c r="C54" s="8">
        <v>41874423</v>
      </c>
      <c r="D54" s="8">
        <v>0</v>
      </c>
      <c r="E54" s="8">
        <v>0</v>
      </c>
      <c r="F54" s="18"/>
      <c r="G54" s="9">
        <f t="shared" si="0"/>
        <v>41874423</v>
      </c>
      <c r="I54" s="16"/>
    </row>
    <row r="55" spans="1:9" x14ac:dyDescent="0.2">
      <c r="A55" s="14" t="s">
        <v>60</v>
      </c>
      <c r="B55" s="7" t="str">
        <f>"پور تيموري حامد"</f>
        <v>پور تيموري حامد</v>
      </c>
      <c r="C55" s="8">
        <v>33217031</v>
      </c>
      <c r="D55" s="8">
        <v>0</v>
      </c>
      <c r="E55" s="8">
        <v>0</v>
      </c>
      <c r="F55" s="18"/>
      <c r="G55" s="9">
        <f t="shared" si="0"/>
        <v>33217031</v>
      </c>
      <c r="I55" s="16"/>
    </row>
    <row r="56" spans="1:9" x14ac:dyDescent="0.2">
      <c r="A56" s="14" t="s">
        <v>61</v>
      </c>
      <c r="B56" s="7" t="str">
        <f>"اکرام زاده محمدمحسن"</f>
        <v>اکرام زاده محمدمحسن</v>
      </c>
      <c r="C56" s="8">
        <v>56471425</v>
      </c>
      <c r="D56" s="8">
        <v>0</v>
      </c>
      <c r="E56" s="8">
        <v>0</v>
      </c>
      <c r="F56" s="18"/>
      <c r="G56" s="9">
        <f t="shared" si="0"/>
        <v>56471425</v>
      </c>
      <c r="I56" s="16"/>
    </row>
    <row r="57" spans="1:9" x14ac:dyDescent="0.2">
      <c r="A57" s="14" t="s">
        <v>62</v>
      </c>
      <c r="B57" s="7" t="str">
        <f>"غلامي سرلک هادي"</f>
        <v>غلامي سرلک هادي</v>
      </c>
      <c r="C57" s="8">
        <v>38788880</v>
      </c>
      <c r="D57" s="8">
        <v>0</v>
      </c>
      <c r="E57" s="8">
        <v>0</v>
      </c>
      <c r="F57" s="18"/>
      <c r="G57" s="9">
        <f t="shared" si="0"/>
        <v>38788880</v>
      </c>
      <c r="I57" s="16"/>
    </row>
    <row r="58" spans="1:9" x14ac:dyDescent="0.2">
      <c r="A58" s="14" t="s">
        <v>63</v>
      </c>
      <c r="B58" s="7" t="str">
        <f>"مدبري علي اکبر"</f>
        <v>مدبري علي اکبر</v>
      </c>
      <c r="C58" s="8">
        <v>57159404</v>
      </c>
      <c r="D58" s="8">
        <v>0</v>
      </c>
      <c r="E58" s="8">
        <v>0</v>
      </c>
      <c r="F58" s="18"/>
      <c r="G58" s="9">
        <f t="shared" si="0"/>
        <v>57159404</v>
      </c>
      <c r="I58" s="16"/>
    </row>
    <row r="59" spans="1:9" x14ac:dyDescent="0.2">
      <c r="A59" s="14" t="s">
        <v>64</v>
      </c>
      <c r="B59" s="7" t="str">
        <f>"حسيني سيد اسماعيل"</f>
        <v>حسيني سيد اسماعيل</v>
      </c>
      <c r="C59" s="8">
        <v>60072452</v>
      </c>
      <c r="D59" s="8">
        <v>0</v>
      </c>
      <c r="E59" s="8">
        <v>0</v>
      </c>
      <c r="F59" s="18"/>
      <c r="G59" s="9">
        <f t="shared" si="0"/>
        <v>60072452</v>
      </c>
      <c r="I59" s="16"/>
    </row>
    <row r="60" spans="1:9" x14ac:dyDescent="0.2">
      <c r="A60" s="14" t="s">
        <v>65</v>
      </c>
      <c r="B60" s="7" t="str">
        <f>"حداديان نژاد يوسفي هادي"</f>
        <v>حداديان نژاد يوسفي هادي</v>
      </c>
      <c r="C60" s="8">
        <v>86142066</v>
      </c>
      <c r="D60" s="8">
        <v>0</v>
      </c>
      <c r="E60" s="8">
        <v>0</v>
      </c>
      <c r="F60" s="18"/>
      <c r="G60" s="9">
        <f t="shared" si="0"/>
        <v>86142066</v>
      </c>
      <c r="I60" s="16"/>
    </row>
    <row r="61" spans="1:9" x14ac:dyDescent="0.2">
      <c r="A61" s="14" t="s">
        <v>66</v>
      </c>
      <c r="B61" s="7" t="str">
        <f>"موسوي پ 310 سيد محمدرضا"</f>
        <v>موسوي پ 310 سيد محمدرضا</v>
      </c>
      <c r="C61" s="8">
        <v>40466507</v>
      </c>
      <c r="D61" s="8">
        <v>0</v>
      </c>
      <c r="E61" s="8">
        <v>0</v>
      </c>
      <c r="F61" s="18"/>
      <c r="G61" s="9">
        <f t="shared" si="0"/>
        <v>40466507</v>
      </c>
      <c r="I61" s="16"/>
    </row>
    <row r="62" spans="1:9" x14ac:dyDescent="0.2">
      <c r="A62" s="14" t="s">
        <v>67</v>
      </c>
      <c r="B62" s="7" t="str">
        <f>"صحرائي حميد"</f>
        <v>صحرائي حميد</v>
      </c>
      <c r="C62" s="8">
        <v>54730257</v>
      </c>
      <c r="D62" s="8">
        <v>0</v>
      </c>
      <c r="E62" s="8">
        <v>0</v>
      </c>
      <c r="F62" s="18"/>
      <c r="G62" s="9">
        <f t="shared" si="0"/>
        <v>54730257</v>
      </c>
      <c r="I62" s="16"/>
    </row>
    <row r="63" spans="1:9" x14ac:dyDescent="0.2">
      <c r="A63" s="14" t="s">
        <v>68</v>
      </c>
      <c r="B63" s="7" t="str">
        <f>"لازمي سعيد"</f>
        <v>لازمي سعيد</v>
      </c>
      <c r="C63" s="8">
        <v>85858502</v>
      </c>
      <c r="D63" s="8">
        <v>0</v>
      </c>
      <c r="E63" s="8">
        <v>0</v>
      </c>
      <c r="F63" s="18"/>
      <c r="G63" s="9">
        <f t="shared" si="0"/>
        <v>85858502</v>
      </c>
      <c r="I63" s="16"/>
    </row>
    <row r="64" spans="1:9" x14ac:dyDescent="0.2">
      <c r="A64" s="14" t="s">
        <v>69</v>
      </c>
      <c r="B64" s="7" t="str">
        <f>"ابراهيمي محمد"</f>
        <v>ابراهيمي محمد</v>
      </c>
      <c r="C64" s="8">
        <v>37772532</v>
      </c>
      <c r="D64" s="8">
        <v>0</v>
      </c>
      <c r="E64" s="8">
        <v>0</v>
      </c>
      <c r="F64" s="18"/>
      <c r="G64" s="9">
        <f t="shared" si="0"/>
        <v>37772532</v>
      </c>
      <c r="I64" s="16"/>
    </row>
    <row r="65" spans="1:9" x14ac:dyDescent="0.2">
      <c r="A65" s="14" t="s">
        <v>70</v>
      </c>
      <c r="B65" s="7" t="str">
        <f>"بلاغي اينالو احد"</f>
        <v>بلاغي اينالو احد</v>
      </c>
      <c r="C65" s="8">
        <v>58558597</v>
      </c>
      <c r="D65" s="8">
        <v>0</v>
      </c>
      <c r="E65" s="8">
        <v>0</v>
      </c>
      <c r="F65" s="18"/>
      <c r="G65" s="9">
        <f t="shared" si="0"/>
        <v>58558597</v>
      </c>
      <c r="I65" s="16"/>
    </row>
    <row r="66" spans="1:9" x14ac:dyDescent="0.2">
      <c r="A66" s="14" t="s">
        <v>71</v>
      </c>
      <c r="B66" s="7" t="str">
        <f>"ابراهيمي اصطهباناتي وحيد"</f>
        <v>ابراهيمي اصطهباناتي وحيد</v>
      </c>
      <c r="C66" s="8">
        <v>51438729</v>
      </c>
      <c r="D66" s="8">
        <v>0</v>
      </c>
      <c r="E66" s="8">
        <v>0</v>
      </c>
      <c r="F66" s="18"/>
      <c r="G66" s="9">
        <f t="shared" si="0"/>
        <v>51438729</v>
      </c>
      <c r="I66" s="16"/>
    </row>
    <row r="67" spans="1:9" x14ac:dyDescent="0.2">
      <c r="A67" s="14" t="s">
        <v>72</v>
      </c>
      <c r="B67" s="7" t="str">
        <f>"زراعت پيشه هادي"</f>
        <v>زراعت پيشه هادي</v>
      </c>
      <c r="C67" s="8">
        <v>58866447</v>
      </c>
      <c r="D67" s="8">
        <v>0</v>
      </c>
      <c r="E67" s="8">
        <v>0</v>
      </c>
      <c r="F67" s="18"/>
      <c r="G67" s="9">
        <f t="shared" ref="G67:G130" si="1">C67-D67-E67+F67</f>
        <v>58866447</v>
      </c>
      <c r="I67" s="16"/>
    </row>
    <row r="68" spans="1:9" x14ac:dyDescent="0.2">
      <c r="A68" s="14" t="s">
        <v>73</v>
      </c>
      <c r="B68" s="7" t="str">
        <f>"برکاتي يوسف"</f>
        <v>برکاتي يوسف</v>
      </c>
      <c r="C68" s="8">
        <v>56728439</v>
      </c>
      <c r="D68" s="8">
        <v>0</v>
      </c>
      <c r="E68" s="8">
        <v>0</v>
      </c>
      <c r="F68" s="18"/>
      <c r="G68" s="9">
        <f t="shared" si="1"/>
        <v>56728439</v>
      </c>
      <c r="I68" s="16"/>
    </row>
    <row r="69" spans="1:9" x14ac:dyDescent="0.2">
      <c r="A69" s="14" t="s">
        <v>74</v>
      </c>
      <c r="B69" s="7" t="str">
        <f>"پرناک رضا"</f>
        <v>پرناک رضا</v>
      </c>
      <c r="C69" s="8">
        <v>30221292</v>
      </c>
      <c r="D69" s="8">
        <v>0</v>
      </c>
      <c r="E69" s="8">
        <v>0</v>
      </c>
      <c r="F69" s="18"/>
      <c r="G69" s="9">
        <f t="shared" si="1"/>
        <v>30221292</v>
      </c>
      <c r="I69" s="16"/>
    </row>
    <row r="70" spans="1:9" x14ac:dyDescent="0.2">
      <c r="A70" s="14" t="s">
        <v>75</v>
      </c>
      <c r="B70" s="7" t="str">
        <f>"دهقان رضا"</f>
        <v>دهقان رضا</v>
      </c>
      <c r="C70" s="8">
        <v>28652880</v>
      </c>
      <c r="D70" s="8">
        <v>0</v>
      </c>
      <c r="E70" s="8">
        <v>0</v>
      </c>
      <c r="F70" s="18"/>
      <c r="G70" s="9">
        <f t="shared" si="1"/>
        <v>28652880</v>
      </c>
      <c r="I70" s="16"/>
    </row>
    <row r="71" spans="1:9" x14ac:dyDescent="0.2">
      <c r="A71" s="14" t="s">
        <v>76</v>
      </c>
      <c r="B71" s="7" t="str">
        <f>"عبدالشاهي عادل"</f>
        <v>عبدالشاهي عادل</v>
      </c>
      <c r="C71" s="8">
        <v>38504453</v>
      </c>
      <c r="D71" s="8">
        <v>0</v>
      </c>
      <c r="E71" s="8">
        <v>0</v>
      </c>
      <c r="F71" s="18"/>
      <c r="G71" s="9">
        <f t="shared" si="1"/>
        <v>38504453</v>
      </c>
      <c r="I71" s="16"/>
    </row>
    <row r="72" spans="1:9" x14ac:dyDescent="0.2">
      <c r="A72" s="14" t="s">
        <v>77</v>
      </c>
      <c r="B72" s="7" t="str">
        <f>"اعلايي خانقاه سادات سيدابراهيم"</f>
        <v>اعلايي خانقاه سادات سيدابراهيم</v>
      </c>
      <c r="C72" s="8">
        <v>76893500</v>
      </c>
      <c r="D72" s="8">
        <v>0</v>
      </c>
      <c r="E72" s="8">
        <v>0</v>
      </c>
      <c r="F72" s="18"/>
      <c r="G72" s="9">
        <f t="shared" si="1"/>
        <v>76893500</v>
      </c>
      <c r="I72" s="16"/>
    </row>
    <row r="73" spans="1:9" x14ac:dyDescent="0.2">
      <c r="A73" s="14" t="s">
        <v>78</v>
      </c>
      <c r="B73" s="7" t="str">
        <f>"پرويني محمد"</f>
        <v>پرويني محمد</v>
      </c>
      <c r="C73" s="8">
        <v>44932367</v>
      </c>
      <c r="D73" s="8">
        <v>0</v>
      </c>
      <c r="E73" s="8">
        <v>0</v>
      </c>
      <c r="F73" s="18"/>
      <c r="G73" s="9">
        <f t="shared" si="1"/>
        <v>44932367</v>
      </c>
      <c r="I73" s="16"/>
    </row>
    <row r="74" spans="1:9" x14ac:dyDescent="0.2">
      <c r="A74" s="14" t="s">
        <v>79</v>
      </c>
      <c r="B74" s="7" t="str">
        <f>"سملي ابراهيم"</f>
        <v>سملي ابراهيم</v>
      </c>
      <c r="C74" s="8">
        <v>37085810</v>
      </c>
      <c r="D74" s="8">
        <v>0</v>
      </c>
      <c r="E74" s="8">
        <v>0</v>
      </c>
      <c r="F74" s="18"/>
      <c r="G74" s="9">
        <f t="shared" si="1"/>
        <v>37085810</v>
      </c>
      <c r="I74" s="16"/>
    </row>
    <row r="75" spans="1:9" x14ac:dyDescent="0.2">
      <c r="A75" s="14" t="s">
        <v>80</v>
      </c>
      <c r="B75" s="7" t="str">
        <f>"كريمي علي"</f>
        <v>كريمي علي</v>
      </c>
      <c r="C75" s="8">
        <v>27745814</v>
      </c>
      <c r="D75" s="8">
        <v>0</v>
      </c>
      <c r="E75" s="8">
        <v>0</v>
      </c>
      <c r="F75" s="18"/>
      <c r="G75" s="9">
        <f t="shared" si="1"/>
        <v>27745814</v>
      </c>
      <c r="I75" s="16"/>
    </row>
    <row r="76" spans="1:9" x14ac:dyDescent="0.2">
      <c r="A76" s="14" t="s">
        <v>81</v>
      </c>
      <c r="B76" s="7" t="str">
        <f>"حسين آبادي مسعود"</f>
        <v>حسين آبادي مسعود</v>
      </c>
      <c r="C76" s="8">
        <v>53746844</v>
      </c>
      <c r="D76" s="8">
        <v>0</v>
      </c>
      <c r="E76" s="8">
        <v>0</v>
      </c>
      <c r="F76" s="18"/>
      <c r="G76" s="9">
        <f t="shared" si="1"/>
        <v>53746844</v>
      </c>
      <c r="I76" s="16"/>
    </row>
    <row r="77" spans="1:9" x14ac:dyDescent="0.2">
      <c r="A77" s="14" t="s">
        <v>82</v>
      </c>
      <c r="B77" s="7" t="str">
        <f>"آجامي اکبر"</f>
        <v>آجامي اکبر</v>
      </c>
      <c r="C77" s="8">
        <v>51466861</v>
      </c>
      <c r="D77" s="8">
        <v>0</v>
      </c>
      <c r="E77" s="8">
        <v>0</v>
      </c>
      <c r="F77" s="18"/>
      <c r="G77" s="9">
        <f t="shared" si="1"/>
        <v>51466861</v>
      </c>
      <c r="I77" s="16"/>
    </row>
    <row r="78" spans="1:9" x14ac:dyDescent="0.2">
      <c r="A78" s="14" t="s">
        <v>83</v>
      </c>
      <c r="B78" s="7" t="str">
        <f>"بازياري مهرداد"</f>
        <v>بازياري مهرداد</v>
      </c>
      <c r="C78" s="8">
        <v>49103154</v>
      </c>
      <c r="D78" s="8">
        <v>0</v>
      </c>
      <c r="E78" s="8">
        <v>0</v>
      </c>
      <c r="F78" s="18"/>
      <c r="G78" s="9">
        <f t="shared" si="1"/>
        <v>49103154</v>
      </c>
      <c r="I78" s="16"/>
    </row>
    <row r="79" spans="1:9" x14ac:dyDescent="0.2">
      <c r="A79" s="14" t="s">
        <v>84</v>
      </c>
      <c r="B79" s="7" t="str">
        <f>"جعفري علي اکبر"</f>
        <v>جعفري علي اکبر</v>
      </c>
      <c r="C79" s="8">
        <v>55591220</v>
      </c>
      <c r="D79" s="8">
        <v>0</v>
      </c>
      <c r="E79" s="8">
        <v>0</v>
      </c>
      <c r="F79" s="18"/>
      <c r="G79" s="9">
        <f t="shared" si="1"/>
        <v>55591220</v>
      </c>
      <c r="I79" s="16"/>
    </row>
    <row r="80" spans="1:9" x14ac:dyDescent="0.2">
      <c r="A80" s="14" t="s">
        <v>85</v>
      </c>
      <c r="B80" s="7" t="str">
        <f>"حسين زاده سلمان"</f>
        <v>حسين زاده سلمان</v>
      </c>
      <c r="C80" s="8">
        <v>54637041</v>
      </c>
      <c r="D80" s="8">
        <v>0</v>
      </c>
      <c r="E80" s="8">
        <v>0</v>
      </c>
      <c r="F80" s="18"/>
      <c r="G80" s="9">
        <f t="shared" si="1"/>
        <v>54637041</v>
      </c>
      <c r="I80" s="16"/>
    </row>
    <row r="81" spans="1:9" x14ac:dyDescent="0.2">
      <c r="A81" s="14" t="s">
        <v>86</v>
      </c>
      <c r="B81" s="7" t="str">
        <f>"خرازيان سيد محمد هادي"</f>
        <v>خرازيان سيد محمد هادي</v>
      </c>
      <c r="C81" s="8">
        <v>37159892</v>
      </c>
      <c r="D81" s="8">
        <v>0</v>
      </c>
      <c r="E81" s="8">
        <v>0</v>
      </c>
      <c r="F81" s="18"/>
      <c r="G81" s="9">
        <f t="shared" si="1"/>
        <v>37159892</v>
      </c>
      <c r="I81" s="16"/>
    </row>
    <row r="82" spans="1:9" x14ac:dyDescent="0.2">
      <c r="A82" s="14" t="s">
        <v>87</v>
      </c>
      <c r="B82" s="7" t="str">
        <f>"مرادي پ 557 محمد جواد"</f>
        <v>مرادي پ 557 محمد جواد</v>
      </c>
      <c r="C82" s="8">
        <v>74379254</v>
      </c>
      <c r="D82" s="8">
        <v>0</v>
      </c>
      <c r="E82" s="8">
        <v>0</v>
      </c>
      <c r="F82" s="18"/>
      <c r="G82" s="9">
        <f t="shared" si="1"/>
        <v>74379254</v>
      </c>
      <c r="I82" s="16"/>
    </row>
    <row r="83" spans="1:9" x14ac:dyDescent="0.2">
      <c r="A83" s="14" t="s">
        <v>88</v>
      </c>
      <c r="B83" s="7" t="str">
        <f>"رستمي خليل اللهي سعيد"</f>
        <v>رستمي خليل اللهي سعيد</v>
      </c>
      <c r="C83" s="8">
        <v>50773423</v>
      </c>
      <c r="D83" s="8">
        <v>0</v>
      </c>
      <c r="E83" s="8">
        <v>0</v>
      </c>
      <c r="F83" s="18"/>
      <c r="G83" s="9">
        <f t="shared" si="1"/>
        <v>50773423</v>
      </c>
      <c r="I83" s="16"/>
    </row>
    <row r="84" spans="1:9" x14ac:dyDescent="0.2">
      <c r="A84" s="14" t="s">
        <v>89</v>
      </c>
      <c r="B84" s="7" t="str">
        <f>"رضازاده غلامحسين"</f>
        <v>رضازاده غلامحسين</v>
      </c>
      <c r="C84" s="8">
        <v>36561248</v>
      </c>
      <c r="D84" s="8">
        <v>0</v>
      </c>
      <c r="E84" s="8">
        <v>0</v>
      </c>
      <c r="F84" s="18"/>
      <c r="G84" s="9">
        <f t="shared" si="1"/>
        <v>36561248</v>
      </c>
      <c r="I84" s="16"/>
    </row>
    <row r="85" spans="1:9" x14ac:dyDescent="0.2">
      <c r="A85" s="14" t="s">
        <v>90</v>
      </c>
      <c r="B85" s="7" t="str">
        <f>"رضائي شورباخورلو سالار"</f>
        <v>رضائي شورباخورلو سالار</v>
      </c>
      <c r="C85" s="8">
        <v>51019405</v>
      </c>
      <c r="D85" s="8">
        <v>0</v>
      </c>
      <c r="E85" s="8">
        <v>0</v>
      </c>
      <c r="F85" s="18"/>
      <c r="G85" s="9">
        <f t="shared" si="1"/>
        <v>51019405</v>
      </c>
      <c r="I85" s="16"/>
    </row>
    <row r="86" spans="1:9" x14ac:dyDescent="0.2">
      <c r="A86" s="14" t="s">
        <v>91</v>
      </c>
      <c r="B86" s="7" t="str">
        <f>"رياحين مجيد"</f>
        <v>رياحين مجيد</v>
      </c>
      <c r="C86" s="8">
        <v>50157707</v>
      </c>
      <c r="D86" s="8">
        <v>0</v>
      </c>
      <c r="E86" s="8">
        <v>0</v>
      </c>
      <c r="F86" s="18"/>
      <c r="G86" s="9">
        <f t="shared" si="1"/>
        <v>50157707</v>
      </c>
      <c r="I86" s="16"/>
    </row>
    <row r="87" spans="1:9" x14ac:dyDescent="0.2">
      <c r="A87" s="14" t="s">
        <v>92</v>
      </c>
      <c r="B87" s="7" t="str">
        <f>"سادات حسيني گروه سيدمجتبي"</f>
        <v>سادات حسيني گروه سيدمجتبي</v>
      </c>
      <c r="C87" s="8">
        <v>27441046</v>
      </c>
      <c r="D87" s="8">
        <v>27441046</v>
      </c>
      <c r="E87" s="8">
        <v>0</v>
      </c>
      <c r="F87" s="18"/>
      <c r="G87" s="9">
        <f t="shared" si="1"/>
        <v>0</v>
      </c>
      <c r="I87" s="16"/>
    </row>
    <row r="88" spans="1:9" x14ac:dyDescent="0.2">
      <c r="A88" s="14" t="s">
        <v>93</v>
      </c>
      <c r="B88" s="7" t="str">
        <f>"شاد حامد"</f>
        <v>شاد حامد</v>
      </c>
      <c r="C88" s="8">
        <v>29859857</v>
      </c>
      <c r="D88" s="8">
        <v>0</v>
      </c>
      <c r="E88" s="8">
        <v>0</v>
      </c>
      <c r="F88" s="18"/>
      <c r="G88" s="9">
        <f t="shared" si="1"/>
        <v>29859857</v>
      </c>
      <c r="I88" s="16"/>
    </row>
    <row r="89" spans="1:9" x14ac:dyDescent="0.2">
      <c r="A89" s="14" t="s">
        <v>94</v>
      </c>
      <c r="B89" s="7" t="str">
        <f>"شباني صابر"</f>
        <v>شباني صابر</v>
      </c>
      <c r="C89" s="8">
        <v>37487121</v>
      </c>
      <c r="D89" s="8">
        <v>0</v>
      </c>
      <c r="E89" s="8">
        <v>0</v>
      </c>
      <c r="F89" s="18"/>
      <c r="G89" s="9">
        <f t="shared" si="1"/>
        <v>37487121</v>
      </c>
      <c r="I89" s="16"/>
    </row>
    <row r="90" spans="1:9" x14ac:dyDescent="0.2">
      <c r="A90" s="14" t="s">
        <v>95</v>
      </c>
      <c r="B90" s="7" t="str">
        <f>"شهابي صادق"</f>
        <v>شهابي صادق</v>
      </c>
      <c r="C90" s="8">
        <v>51361686</v>
      </c>
      <c r="D90" s="8">
        <v>0</v>
      </c>
      <c r="E90" s="8">
        <v>0</v>
      </c>
      <c r="F90" s="18"/>
      <c r="G90" s="9">
        <f t="shared" si="1"/>
        <v>51361686</v>
      </c>
      <c r="I90" s="16"/>
    </row>
    <row r="91" spans="1:9" x14ac:dyDescent="0.2">
      <c r="A91" s="14" t="s">
        <v>96</v>
      </c>
      <c r="B91" s="7" t="str">
        <f>"غلامي مرتضي"</f>
        <v>غلامي مرتضي</v>
      </c>
      <c r="C91" s="8">
        <v>48530864</v>
      </c>
      <c r="D91" s="8">
        <v>0</v>
      </c>
      <c r="E91" s="8">
        <v>0</v>
      </c>
      <c r="F91" s="18"/>
      <c r="G91" s="9">
        <f t="shared" si="1"/>
        <v>48530864</v>
      </c>
      <c r="I91" s="16"/>
    </row>
    <row r="92" spans="1:9" x14ac:dyDescent="0.2">
      <c r="A92" s="14" t="s">
        <v>97</v>
      </c>
      <c r="B92" s="7" t="str">
        <f>"فلاح نويد"</f>
        <v>فلاح نويد</v>
      </c>
      <c r="C92" s="8">
        <v>29632960</v>
      </c>
      <c r="D92" s="8">
        <v>0</v>
      </c>
      <c r="E92" s="8">
        <v>0</v>
      </c>
      <c r="F92" s="18"/>
      <c r="G92" s="9">
        <f t="shared" si="1"/>
        <v>29632960</v>
      </c>
      <c r="I92" s="16"/>
    </row>
    <row r="93" spans="1:9" x14ac:dyDescent="0.2">
      <c r="A93" s="14" t="s">
        <v>98</v>
      </c>
      <c r="B93" s="7" t="str">
        <f>"فولادوند علي"</f>
        <v>فولادوند علي</v>
      </c>
      <c r="C93" s="8">
        <v>50723665</v>
      </c>
      <c r="D93" s="8">
        <v>0</v>
      </c>
      <c r="E93" s="8">
        <v>0</v>
      </c>
      <c r="F93" s="18"/>
      <c r="G93" s="9">
        <f t="shared" si="1"/>
        <v>50723665</v>
      </c>
      <c r="I93" s="16"/>
    </row>
    <row r="94" spans="1:9" x14ac:dyDescent="0.2">
      <c r="A94" s="14" t="s">
        <v>99</v>
      </c>
      <c r="B94" s="7" t="str">
        <f>"جفره اي حميدرضا"</f>
        <v>جفره اي حميدرضا</v>
      </c>
      <c r="C94" s="8">
        <v>19177631</v>
      </c>
      <c r="D94" s="8">
        <v>0</v>
      </c>
      <c r="E94" s="8">
        <v>0</v>
      </c>
      <c r="F94" s="18"/>
      <c r="G94" s="9">
        <f t="shared" si="1"/>
        <v>19177631</v>
      </c>
      <c r="I94" s="16"/>
    </row>
    <row r="95" spans="1:9" x14ac:dyDescent="0.2">
      <c r="A95" s="14" t="s">
        <v>100</v>
      </c>
      <c r="B95" s="7" t="str">
        <f>"قاسمي ايوب"</f>
        <v>قاسمي ايوب</v>
      </c>
      <c r="C95" s="8">
        <v>46002109</v>
      </c>
      <c r="D95" s="8">
        <v>0</v>
      </c>
      <c r="E95" s="8">
        <v>0</v>
      </c>
      <c r="F95" s="18"/>
      <c r="G95" s="9">
        <f t="shared" si="1"/>
        <v>46002109</v>
      </c>
      <c r="I95" s="16"/>
    </row>
    <row r="96" spans="1:9" x14ac:dyDescent="0.2">
      <c r="A96" s="14" t="s">
        <v>101</v>
      </c>
      <c r="B96" s="7" t="str">
        <f>"قاضي زاده اسکويي محمدرضا"</f>
        <v>قاضي زاده اسکويي محمدرضا</v>
      </c>
      <c r="C96" s="8">
        <v>60241372</v>
      </c>
      <c r="D96" s="8">
        <v>0</v>
      </c>
      <c r="E96" s="8">
        <v>0</v>
      </c>
      <c r="F96" s="18"/>
      <c r="G96" s="9">
        <f t="shared" si="1"/>
        <v>60241372</v>
      </c>
      <c r="I96" s="16"/>
    </row>
    <row r="97" spans="1:9" x14ac:dyDescent="0.2">
      <c r="A97" s="14" t="s">
        <v>102</v>
      </c>
      <c r="B97" s="7" t="str">
        <f>"كريم زاده حامد"</f>
        <v>كريم زاده حامد</v>
      </c>
      <c r="C97" s="8">
        <v>40201993</v>
      </c>
      <c r="D97" s="8">
        <v>0</v>
      </c>
      <c r="E97" s="8">
        <v>0</v>
      </c>
      <c r="F97" s="18"/>
      <c r="G97" s="9">
        <f t="shared" si="1"/>
        <v>40201993</v>
      </c>
      <c r="I97" s="16"/>
    </row>
    <row r="98" spans="1:9" x14ac:dyDescent="0.2">
      <c r="A98" s="14" t="s">
        <v>103</v>
      </c>
      <c r="B98" s="7" t="str">
        <f>"مجري ساز پور محمد"</f>
        <v>مجري ساز پور محمد</v>
      </c>
      <c r="C98" s="8">
        <v>51992609</v>
      </c>
      <c r="D98" s="8">
        <v>0</v>
      </c>
      <c r="E98" s="8">
        <v>0</v>
      </c>
      <c r="F98" s="18"/>
      <c r="G98" s="9">
        <f t="shared" si="1"/>
        <v>51992609</v>
      </c>
      <c r="I98" s="16"/>
    </row>
    <row r="99" spans="1:9" x14ac:dyDescent="0.2">
      <c r="A99" s="14" t="s">
        <v>104</v>
      </c>
      <c r="B99" s="7" t="str">
        <f>"محمديان عبدالرحيم"</f>
        <v>محمديان عبدالرحيم</v>
      </c>
      <c r="C99" s="8">
        <v>51922719</v>
      </c>
      <c r="D99" s="8">
        <v>0</v>
      </c>
      <c r="E99" s="8">
        <v>0</v>
      </c>
      <c r="F99" s="18"/>
      <c r="G99" s="9">
        <f t="shared" si="1"/>
        <v>51922719</v>
      </c>
      <c r="I99" s="16"/>
    </row>
    <row r="100" spans="1:9" x14ac:dyDescent="0.2">
      <c r="A100" s="14" t="s">
        <v>105</v>
      </c>
      <c r="B100" s="7" t="str">
        <f>"مرشدي مهدي"</f>
        <v>مرشدي مهدي</v>
      </c>
      <c r="C100" s="8">
        <v>43753957</v>
      </c>
      <c r="D100" s="8">
        <v>0</v>
      </c>
      <c r="E100" s="8">
        <v>0</v>
      </c>
      <c r="F100" s="18"/>
      <c r="G100" s="9">
        <f t="shared" si="1"/>
        <v>43753957</v>
      </c>
      <c r="I100" s="16"/>
    </row>
    <row r="101" spans="1:9" x14ac:dyDescent="0.2">
      <c r="A101" s="14" t="s">
        <v>106</v>
      </c>
      <c r="B101" s="7" t="str">
        <f>"موسوي برازجاني سيد ابوالحسن"</f>
        <v>موسوي برازجاني سيد ابوالحسن</v>
      </c>
      <c r="C101" s="8">
        <v>17960869</v>
      </c>
      <c r="D101" s="8">
        <v>17960869</v>
      </c>
      <c r="E101" s="8">
        <v>0</v>
      </c>
      <c r="F101" s="18"/>
      <c r="G101" s="9">
        <f t="shared" si="1"/>
        <v>0</v>
      </c>
      <c r="I101" s="16"/>
    </row>
    <row r="102" spans="1:9" x14ac:dyDescent="0.2">
      <c r="A102" s="14" t="s">
        <v>107</v>
      </c>
      <c r="B102" s="7" t="str">
        <f>"ميري مجتبي"</f>
        <v>ميري مجتبي</v>
      </c>
      <c r="C102" s="8">
        <v>46803157</v>
      </c>
      <c r="D102" s="8">
        <v>0</v>
      </c>
      <c r="E102" s="8">
        <v>0</v>
      </c>
      <c r="F102" s="18"/>
      <c r="G102" s="9">
        <f t="shared" si="1"/>
        <v>46803157</v>
      </c>
      <c r="I102" s="16"/>
    </row>
    <row r="103" spans="1:9" x14ac:dyDescent="0.2">
      <c r="A103" s="14" t="s">
        <v>108</v>
      </c>
      <c r="B103" s="7" t="str">
        <f>"نصيري جمال"</f>
        <v>نصيري جمال</v>
      </c>
      <c r="C103" s="8">
        <v>51197453</v>
      </c>
      <c r="D103" s="8">
        <v>0</v>
      </c>
      <c r="E103" s="8">
        <v>0</v>
      </c>
      <c r="F103" s="18"/>
      <c r="G103" s="9">
        <f t="shared" si="1"/>
        <v>51197453</v>
      </c>
      <c r="I103" s="16"/>
    </row>
    <row r="104" spans="1:9" x14ac:dyDescent="0.2">
      <c r="A104" s="14" t="s">
        <v>109</v>
      </c>
      <c r="B104" s="7" t="str">
        <f>"نعمتي سيد اسحق"</f>
        <v>نعمتي سيد اسحق</v>
      </c>
      <c r="C104" s="8">
        <v>52085694</v>
      </c>
      <c r="D104" s="8">
        <v>0</v>
      </c>
      <c r="E104" s="8">
        <v>0</v>
      </c>
      <c r="F104" s="18"/>
      <c r="G104" s="9">
        <f t="shared" si="1"/>
        <v>52085694</v>
      </c>
      <c r="I104" s="16"/>
    </row>
    <row r="105" spans="1:9" x14ac:dyDescent="0.2">
      <c r="A105" s="14" t="s">
        <v>110</v>
      </c>
      <c r="B105" s="7" t="str">
        <f>"نيکنام عبدالکريم"</f>
        <v>نيکنام عبدالکريم</v>
      </c>
      <c r="C105" s="8">
        <v>47978189</v>
      </c>
      <c r="D105" s="8">
        <v>0</v>
      </c>
      <c r="E105" s="8">
        <v>0</v>
      </c>
      <c r="F105" s="18"/>
      <c r="G105" s="9">
        <f t="shared" si="1"/>
        <v>47978189</v>
      </c>
      <c r="I105" s="16"/>
    </row>
    <row r="106" spans="1:9" x14ac:dyDescent="0.2">
      <c r="A106" s="14" t="s">
        <v>111</v>
      </c>
      <c r="B106" s="7" t="str">
        <f>"هاشمي سيد موسي"</f>
        <v>هاشمي سيد موسي</v>
      </c>
      <c r="C106" s="8">
        <v>39805712</v>
      </c>
      <c r="D106" s="8">
        <v>0</v>
      </c>
      <c r="E106" s="8">
        <v>0</v>
      </c>
      <c r="F106" s="18"/>
      <c r="G106" s="9">
        <f t="shared" si="1"/>
        <v>39805712</v>
      </c>
      <c r="I106" s="16"/>
    </row>
    <row r="107" spans="1:9" x14ac:dyDescent="0.2">
      <c r="A107" s="14" t="s">
        <v>112</v>
      </c>
      <c r="B107" s="7" t="str">
        <f>"بيژندي ميلاد"</f>
        <v>بيژندي ميلاد</v>
      </c>
      <c r="C107" s="8">
        <v>49497625</v>
      </c>
      <c r="D107" s="8">
        <v>0</v>
      </c>
      <c r="E107" s="8">
        <v>0</v>
      </c>
      <c r="F107" s="18"/>
      <c r="G107" s="9">
        <f t="shared" si="1"/>
        <v>49497625</v>
      </c>
      <c r="I107" s="16"/>
    </row>
    <row r="108" spans="1:9" x14ac:dyDescent="0.2">
      <c r="A108" s="14" t="s">
        <v>113</v>
      </c>
      <c r="B108" s="7" t="str">
        <f>"درست کار نيما"</f>
        <v>درست کار نيما</v>
      </c>
      <c r="C108" s="8">
        <v>44626304</v>
      </c>
      <c r="D108" s="8">
        <v>0</v>
      </c>
      <c r="E108" s="8">
        <v>0</v>
      </c>
      <c r="F108" s="18"/>
      <c r="G108" s="9">
        <f t="shared" si="1"/>
        <v>44626304</v>
      </c>
      <c r="I108" s="16"/>
    </row>
    <row r="109" spans="1:9" x14ac:dyDescent="0.2">
      <c r="A109" s="14" t="s">
        <v>114</v>
      </c>
      <c r="B109" s="7" t="str">
        <f>"ذبيحي حمزه"</f>
        <v>ذبيحي حمزه</v>
      </c>
      <c r="C109" s="8">
        <v>74880363</v>
      </c>
      <c r="D109" s="8">
        <v>0</v>
      </c>
      <c r="E109" s="8">
        <v>0</v>
      </c>
      <c r="F109" s="18"/>
      <c r="G109" s="9">
        <f t="shared" si="1"/>
        <v>74880363</v>
      </c>
      <c r="I109" s="16"/>
    </row>
    <row r="110" spans="1:9" x14ac:dyDescent="0.2">
      <c r="A110" s="14" t="s">
        <v>115</v>
      </c>
      <c r="B110" s="7" t="str">
        <f>"رئيسي قنبر"</f>
        <v>رئيسي قنبر</v>
      </c>
      <c r="C110" s="8">
        <v>55158361</v>
      </c>
      <c r="D110" s="8">
        <v>0</v>
      </c>
      <c r="E110" s="8">
        <v>0</v>
      </c>
      <c r="F110" s="18"/>
      <c r="G110" s="9">
        <f t="shared" si="1"/>
        <v>55158361</v>
      </c>
      <c r="I110" s="16"/>
    </row>
    <row r="111" spans="1:9" x14ac:dyDescent="0.2">
      <c r="A111" s="14" t="s">
        <v>116</v>
      </c>
      <c r="B111" s="7" t="str">
        <f>"شاپورجاني ميثم"</f>
        <v>شاپورجاني ميثم</v>
      </c>
      <c r="C111" s="8">
        <v>52434562</v>
      </c>
      <c r="D111" s="8">
        <v>0</v>
      </c>
      <c r="E111" s="8">
        <v>0</v>
      </c>
      <c r="F111" s="18"/>
      <c r="G111" s="9">
        <f t="shared" si="1"/>
        <v>52434562</v>
      </c>
      <c r="I111" s="16"/>
    </row>
    <row r="112" spans="1:9" x14ac:dyDescent="0.2">
      <c r="A112" s="14" t="s">
        <v>117</v>
      </c>
      <c r="B112" s="7" t="str">
        <f>"طاهرپور خالد"</f>
        <v>طاهرپور خالد</v>
      </c>
      <c r="C112" s="8">
        <v>63097976</v>
      </c>
      <c r="D112" s="8">
        <v>63097976</v>
      </c>
      <c r="E112" s="8">
        <v>0</v>
      </c>
      <c r="F112" s="18"/>
      <c r="G112" s="9">
        <f t="shared" si="1"/>
        <v>0</v>
      </c>
      <c r="I112" s="16"/>
    </row>
    <row r="113" spans="1:9" x14ac:dyDescent="0.2">
      <c r="A113" s="14" t="s">
        <v>118</v>
      </c>
      <c r="B113" s="7" t="str">
        <f>"قاسمي محمد"</f>
        <v>قاسمي محمد</v>
      </c>
      <c r="C113" s="8">
        <v>37199295</v>
      </c>
      <c r="D113" s="8">
        <v>37199295</v>
      </c>
      <c r="E113" s="8">
        <v>0</v>
      </c>
      <c r="F113" s="18"/>
      <c r="G113" s="9">
        <f t="shared" si="1"/>
        <v>0</v>
      </c>
      <c r="I113" s="16"/>
    </row>
    <row r="114" spans="1:9" x14ac:dyDescent="0.2">
      <c r="A114" s="14" t="s">
        <v>119</v>
      </c>
      <c r="B114" s="7" t="str">
        <f>"قباديان پويا"</f>
        <v>قباديان پويا</v>
      </c>
      <c r="C114" s="8">
        <v>69662957</v>
      </c>
      <c r="D114" s="8">
        <v>0</v>
      </c>
      <c r="E114" s="8">
        <v>0</v>
      </c>
      <c r="F114" s="18"/>
      <c r="G114" s="9">
        <f t="shared" si="1"/>
        <v>69662957</v>
      </c>
      <c r="I114" s="16"/>
    </row>
    <row r="115" spans="1:9" x14ac:dyDescent="0.2">
      <c r="A115" s="14" t="s">
        <v>120</v>
      </c>
      <c r="B115" s="7" t="str">
        <f>"قجري امين"</f>
        <v>قجري امين</v>
      </c>
      <c r="C115" s="8">
        <v>50522558</v>
      </c>
      <c r="D115" s="8">
        <v>0</v>
      </c>
      <c r="E115" s="8">
        <v>0</v>
      </c>
      <c r="F115" s="18"/>
      <c r="G115" s="9">
        <f t="shared" si="1"/>
        <v>50522558</v>
      </c>
      <c r="I115" s="16"/>
    </row>
    <row r="116" spans="1:9" x14ac:dyDescent="0.2">
      <c r="A116" s="14" t="s">
        <v>121</v>
      </c>
      <c r="B116" s="7" t="str">
        <f>"قناتي علي رضا"</f>
        <v>قناتي علي رضا</v>
      </c>
      <c r="C116" s="8">
        <v>59553123</v>
      </c>
      <c r="D116" s="8">
        <v>0</v>
      </c>
      <c r="E116" s="8">
        <v>0</v>
      </c>
      <c r="F116" s="18"/>
      <c r="G116" s="9">
        <f t="shared" si="1"/>
        <v>59553123</v>
      </c>
      <c r="I116" s="16"/>
    </row>
    <row r="117" spans="1:9" x14ac:dyDescent="0.2">
      <c r="A117" s="14" t="s">
        <v>122</v>
      </c>
      <c r="B117" s="7" t="str">
        <f>"ماندني سعيد"</f>
        <v>ماندني سعيد</v>
      </c>
      <c r="C117" s="8">
        <v>40695445</v>
      </c>
      <c r="D117" s="8">
        <v>0</v>
      </c>
      <c r="E117" s="8">
        <v>0</v>
      </c>
      <c r="F117" s="18"/>
      <c r="G117" s="9">
        <f t="shared" si="1"/>
        <v>40695445</v>
      </c>
      <c r="I117" s="16"/>
    </row>
    <row r="118" spans="1:9" x14ac:dyDescent="0.2">
      <c r="A118" s="14" t="s">
        <v>123</v>
      </c>
      <c r="B118" s="7" t="str">
        <f>"مشکور رضا"</f>
        <v>مشکور رضا</v>
      </c>
      <c r="C118" s="8">
        <v>40637318</v>
      </c>
      <c r="D118" s="8">
        <v>0</v>
      </c>
      <c r="E118" s="8">
        <v>0</v>
      </c>
      <c r="F118" s="18"/>
      <c r="G118" s="9">
        <f t="shared" si="1"/>
        <v>40637318</v>
      </c>
      <c r="I118" s="16"/>
    </row>
    <row r="119" spans="1:9" x14ac:dyDescent="0.2">
      <c r="A119" s="14" t="s">
        <v>124</v>
      </c>
      <c r="B119" s="7" t="str">
        <f>"منصوري حسن"</f>
        <v>منصوري حسن</v>
      </c>
      <c r="C119" s="8">
        <v>54702456</v>
      </c>
      <c r="D119" s="8">
        <v>0</v>
      </c>
      <c r="E119" s="8">
        <v>0</v>
      </c>
      <c r="F119" s="18"/>
      <c r="G119" s="9">
        <f t="shared" si="1"/>
        <v>54702456</v>
      </c>
      <c r="I119" s="16"/>
    </row>
    <row r="120" spans="1:9" x14ac:dyDescent="0.2">
      <c r="A120" s="14" t="s">
        <v>125</v>
      </c>
      <c r="B120" s="7" t="str">
        <f>"وطن خواه احمدرضا"</f>
        <v>وطن خواه احمدرضا</v>
      </c>
      <c r="C120" s="8">
        <v>30094596</v>
      </c>
      <c r="D120" s="8">
        <v>0</v>
      </c>
      <c r="E120" s="8">
        <v>0</v>
      </c>
      <c r="F120" s="18"/>
      <c r="G120" s="9">
        <f t="shared" si="1"/>
        <v>30094596</v>
      </c>
      <c r="I120" s="16"/>
    </row>
    <row r="121" spans="1:9" x14ac:dyDescent="0.2">
      <c r="A121" s="14" t="s">
        <v>126</v>
      </c>
      <c r="B121" s="7" t="str">
        <f>"افخمي نسب امين"</f>
        <v>افخمي نسب امين</v>
      </c>
      <c r="C121" s="8">
        <v>29819899</v>
      </c>
      <c r="D121" s="8">
        <v>0</v>
      </c>
      <c r="E121" s="8">
        <v>0</v>
      </c>
      <c r="F121" s="18"/>
      <c r="G121" s="9">
        <f t="shared" si="1"/>
        <v>29819899</v>
      </c>
      <c r="I121" s="16"/>
    </row>
    <row r="122" spans="1:9" x14ac:dyDescent="0.2">
      <c r="A122" s="14" t="s">
        <v>127</v>
      </c>
      <c r="B122" s="7" t="str">
        <f>"بازدار مجتبي"</f>
        <v>بازدار مجتبي</v>
      </c>
      <c r="C122" s="8">
        <v>57449571</v>
      </c>
      <c r="D122" s="8">
        <v>0</v>
      </c>
      <c r="E122" s="8">
        <v>0</v>
      </c>
      <c r="F122" s="18"/>
      <c r="G122" s="9">
        <f t="shared" si="1"/>
        <v>57449571</v>
      </c>
      <c r="I122" s="16"/>
    </row>
    <row r="123" spans="1:9" x14ac:dyDescent="0.2">
      <c r="A123" s="14" t="s">
        <v>128</v>
      </c>
      <c r="B123" s="7" t="str">
        <f>"جوکار سعيد"</f>
        <v>جوکار سعيد</v>
      </c>
      <c r="C123" s="8">
        <v>41812691</v>
      </c>
      <c r="D123" s="8">
        <v>0</v>
      </c>
      <c r="E123" s="8">
        <v>0</v>
      </c>
      <c r="F123" s="18"/>
      <c r="G123" s="9">
        <f t="shared" si="1"/>
        <v>41812691</v>
      </c>
      <c r="I123" s="16"/>
    </row>
    <row r="124" spans="1:9" x14ac:dyDescent="0.2">
      <c r="A124" s="14" t="s">
        <v>129</v>
      </c>
      <c r="B124" s="7" t="str">
        <f>"داودي صادق"</f>
        <v>داودي صادق</v>
      </c>
      <c r="C124" s="8">
        <v>70946629</v>
      </c>
      <c r="D124" s="8">
        <v>0</v>
      </c>
      <c r="E124" s="8">
        <v>0</v>
      </c>
      <c r="F124" s="18"/>
      <c r="G124" s="9">
        <f t="shared" si="1"/>
        <v>70946629</v>
      </c>
      <c r="I124" s="16"/>
    </row>
    <row r="125" spans="1:9" x14ac:dyDescent="0.2">
      <c r="A125" s="14" t="s">
        <v>130</v>
      </c>
      <c r="B125" s="7" t="str">
        <f>"دردي وحيد"</f>
        <v>دردي وحيد</v>
      </c>
      <c r="C125" s="8">
        <v>39733900</v>
      </c>
      <c r="D125" s="8">
        <v>0</v>
      </c>
      <c r="E125" s="8">
        <v>0</v>
      </c>
      <c r="F125" s="18"/>
      <c r="G125" s="9">
        <f t="shared" si="1"/>
        <v>39733900</v>
      </c>
      <c r="I125" s="16"/>
    </row>
    <row r="126" spans="1:9" x14ac:dyDescent="0.2">
      <c r="A126" s="14" t="s">
        <v>131</v>
      </c>
      <c r="B126" s="7" t="str">
        <f>"دهقان سروش"</f>
        <v>دهقان سروش</v>
      </c>
      <c r="C126" s="8">
        <v>49570275</v>
      </c>
      <c r="D126" s="8">
        <v>0</v>
      </c>
      <c r="E126" s="8">
        <v>0</v>
      </c>
      <c r="F126" s="18"/>
      <c r="G126" s="9">
        <f t="shared" si="1"/>
        <v>49570275</v>
      </c>
      <c r="I126" s="16"/>
    </row>
    <row r="127" spans="1:9" x14ac:dyDescent="0.2">
      <c r="A127" s="14" t="s">
        <v>132</v>
      </c>
      <c r="B127" s="7" t="str">
        <f>"رضواني نيا فضل اله"</f>
        <v>رضواني نيا فضل اله</v>
      </c>
      <c r="C127" s="8">
        <v>30158065</v>
      </c>
      <c r="D127" s="8">
        <v>0</v>
      </c>
      <c r="E127" s="8">
        <v>0</v>
      </c>
      <c r="F127" s="18"/>
      <c r="G127" s="9">
        <f t="shared" si="1"/>
        <v>30158065</v>
      </c>
      <c r="I127" s="16"/>
    </row>
    <row r="128" spans="1:9" x14ac:dyDescent="0.2">
      <c r="A128" s="14" t="s">
        <v>133</v>
      </c>
      <c r="B128" s="7" t="str">
        <f>"نجمي جعفرلو فرزاد"</f>
        <v>نجمي جعفرلو فرزاد</v>
      </c>
      <c r="C128" s="8">
        <v>55278702</v>
      </c>
      <c r="D128" s="8">
        <v>0</v>
      </c>
      <c r="E128" s="8">
        <v>0</v>
      </c>
      <c r="F128" s="18"/>
      <c r="G128" s="9">
        <f t="shared" si="1"/>
        <v>55278702</v>
      </c>
      <c r="I128" s="16"/>
    </row>
    <row r="129" spans="1:9" x14ac:dyDescent="0.2">
      <c r="A129" s="14" t="s">
        <v>134</v>
      </c>
      <c r="B129" s="7" t="str">
        <f>"همتي رضا"</f>
        <v>همتي رضا</v>
      </c>
      <c r="C129" s="8">
        <v>29883285</v>
      </c>
      <c r="D129" s="8">
        <v>0</v>
      </c>
      <c r="E129" s="8">
        <v>0</v>
      </c>
      <c r="F129" s="18"/>
      <c r="G129" s="9">
        <f t="shared" si="1"/>
        <v>29883285</v>
      </c>
      <c r="I129" s="16"/>
    </row>
    <row r="130" spans="1:9" x14ac:dyDescent="0.2">
      <c r="A130" s="14" t="s">
        <v>135</v>
      </c>
      <c r="B130" s="7" t="str">
        <f>"اسمعيلي علي"</f>
        <v>اسمعيلي علي</v>
      </c>
      <c r="C130" s="8">
        <v>41970014</v>
      </c>
      <c r="D130" s="8">
        <v>0</v>
      </c>
      <c r="E130" s="8">
        <v>0</v>
      </c>
      <c r="F130" s="18"/>
      <c r="G130" s="9">
        <f t="shared" si="1"/>
        <v>41970014</v>
      </c>
      <c r="I130" s="16"/>
    </row>
    <row r="131" spans="1:9" x14ac:dyDescent="0.2">
      <c r="A131" s="14" t="s">
        <v>136</v>
      </c>
      <c r="B131" s="7" t="str">
        <f>"حيدريان حسن"</f>
        <v>حيدريان حسن</v>
      </c>
      <c r="C131" s="8">
        <v>45132714</v>
      </c>
      <c r="D131" s="8">
        <v>0</v>
      </c>
      <c r="E131" s="8">
        <v>0</v>
      </c>
      <c r="F131" s="18"/>
      <c r="G131" s="9">
        <f t="shared" ref="G131:G194" si="2">C131-D131-E131+F131</f>
        <v>45132714</v>
      </c>
      <c r="I131" s="16"/>
    </row>
    <row r="132" spans="1:9" x14ac:dyDescent="0.2">
      <c r="A132" s="14" t="s">
        <v>137</v>
      </c>
      <c r="B132" s="7" t="str">
        <f>"صفايان آزاد منصور"</f>
        <v>صفايان آزاد منصور</v>
      </c>
      <c r="C132" s="8">
        <v>46837822</v>
      </c>
      <c r="D132" s="8">
        <v>46837822</v>
      </c>
      <c r="E132" s="8">
        <v>0</v>
      </c>
      <c r="F132" s="18"/>
      <c r="G132" s="9">
        <f t="shared" si="2"/>
        <v>0</v>
      </c>
      <c r="I132" s="16"/>
    </row>
    <row r="133" spans="1:9" x14ac:dyDescent="0.2">
      <c r="A133" s="14" t="s">
        <v>138</v>
      </c>
      <c r="B133" s="7" t="str">
        <f>"آل عبدي حميد"</f>
        <v>آل عبدي حميد</v>
      </c>
      <c r="C133" s="8">
        <v>68929057</v>
      </c>
      <c r="D133" s="8">
        <v>0</v>
      </c>
      <c r="E133" s="8">
        <v>0</v>
      </c>
      <c r="F133" s="18"/>
      <c r="G133" s="9">
        <f t="shared" si="2"/>
        <v>68929057</v>
      </c>
      <c r="I133" s="16"/>
    </row>
    <row r="134" spans="1:9" x14ac:dyDescent="0.2">
      <c r="A134" s="14" t="s">
        <v>139</v>
      </c>
      <c r="B134" s="7" t="str">
        <f>"اشتري کسري"</f>
        <v>اشتري کسري</v>
      </c>
      <c r="C134" s="8">
        <v>24805418</v>
      </c>
      <c r="D134" s="8">
        <v>0</v>
      </c>
      <c r="E134" s="8">
        <v>0</v>
      </c>
      <c r="F134" s="18"/>
      <c r="G134" s="9">
        <f t="shared" si="2"/>
        <v>24805418</v>
      </c>
      <c r="I134" s="16"/>
    </row>
    <row r="135" spans="1:9" x14ac:dyDescent="0.2">
      <c r="A135" s="14" t="s">
        <v>140</v>
      </c>
      <c r="B135" s="7" t="str">
        <f>"ايمري مرتضي"</f>
        <v>ايمري مرتضي</v>
      </c>
      <c r="C135" s="8">
        <v>48872002</v>
      </c>
      <c r="D135" s="8">
        <v>0</v>
      </c>
      <c r="E135" s="8">
        <v>0</v>
      </c>
      <c r="F135" s="18"/>
      <c r="G135" s="9">
        <f t="shared" si="2"/>
        <v>48872002</v>
      </c>
      <c r="I135" s="16"/>
    </row>
    <row r="136" spans="1:9" x14ac:dyDescent="0.2">
      <c r="A136" s="14" t="s">
        <v>141</v>
      </c>
      <c r="B136" s="7" t="str">
        <f>"بابائي عبيد"</f>
        <v>بابائي عبيد</v>
      </c>
      <c r="C136" s="8">
        <v>31232629</v>
      </c>
      <c r="D136" s="8">
        <v>0</v>
      </c>
      <c r="E136" s="8">
        <v>0</v>
      </c>
      <c r="F136" s="18"/>
      <c r="G136" s="9">
        <f t="shared" si="2"/>
        <v>31232629</v>
      </c>
      <c r="I136" s="16"/>
    </row>
    <row r="137" spans="1:9" x14ac:dyDescent="0.2">
      <c r="A137" s="14" t="s">
        <v>142</v>
      </c>
      <c r="B137" s="7" t="str">
        <f>"بيات عباس"</f>
        <v>بيات عباس</v>
      </c>
      <c r="C137" s="8">
        <v>45000545</v>
      </c>
      <c r="D137" s="8">
        <v>0</v>
      </c>
      <c r="E137" s="8">
        <v>0</v>
      </c>
      <c r="F137" s="18"/>
      <c r="G137" s="9">
        <f t="shared" si="2"/>
        <v>45000545</v>
      </c>
      <c r="I137" s="16"/>
    </row>
    <row r="138" spans="1:9" x14ac:dyDescent="0.2">
      <c r="A138" s="14" t="s">
        <v>143</v>
      </c>
      <c r="B138" s="7" t="str">
        <f>"داسمه بهنام"</f>
        <v>داسمه بهنام</v>
      </c>
      <c r="C138" s="8">
        <v>18572643</v>
      </c>
      <c r="D138" s="8">
        <v>0</v>
      </c>
      <c r="E138" s="8">
        <v>0</v>
      </c>
      <c r="F138" s="18"/>
      <c r="G138" s="9">
        <f t="shared" si="2"/>
        <v>18572643</v>
      </c>
      <c r="I138" s="16"/>
    </row>
    <row r="139" spans="1:9" x14ac:dyDescent="0.2">
      <c r="A139" s="14" t="s">
        <v>144</v>
      </c>
      <c r="B139" s="7" t="str">
        <f>"زائري مرتضي"</f>
        <v>زائري مرتضي</v>
      </c>
      <c r="C139" s="8">
        <v>55009294</v>
      </c>
      <c r="D139" s="8">
        <v>0</v>
      </c>
      <c r="E139" s="8">
        <v>0</v>
      </c>
      <c r="F139" s="18"/>
      <c r="G139" s="9">
        <f t="shared" si="2"/>
        <v>55009294</v>
      </c>
      <c r="I139" s="16"/>
    </row>
    <row r="140" spans="1:9" x14ac:dyDescent="0.2">
      <c r="A140" s="14" t="s">
        <v>145</v>
      </c>
      <c r="B140" s="7" t="str">
        <f>"فردين پور حسين"</f>
        <v>فردين پور حسين</v>
      </c>
      <c r="C140" s="8">
        <v>17326909</v>
      </c>
      <c r="D140" s="8">
        <v>0</v>
      </c>
      <c r="E140" s="8">
        <v>0</v>
      </c>
      <c r="F140" s="18"/>
      <c r="G140" s="9">
        <f t="shared" si="2"/>
        <v>17326909</v>
      </c>
      <c r="I140" s="16"/>
    </row>
    <row r="141" spans="1:9" x14ac:dyDescent="0.2">
      <c r="A141" s="14" t="s">
        <v>146</v>
      </c>
      <c r="B141" s="7" t="str">
        <f>"فلاح زاده ابرقويي محسن"</f>
        <v>فلاح زاده ابرقويي محسن</v>
      </c>
      <c r="C141" s="8">
        <v>44722710</v>
      </c>
      <c r="D141" s="8">
        <v>0</v>
      </c>
      <c r="E141" s="8">
        <v>0</v>
      </c>
      <c r="F141" s="18"/>
      <c r="G141" s="9">
        <f t="shared" si="2"/>
        <v>44722710</v>
      </c>
      <c r="I141" s="16"/>
    </row>
    <row r="142" spans="1:9" x14ac:dyDescent="0.2">
      <c r="A142" s="14" t="s">
        <v>147</v>
      </c>
      <c r="B142" s="7" t="str">
        <f>"قيطاسي رضا"</f>
        <v>قيطاسي رضا</v>
      </c>
      <c r="C142" s="8">
        <v>50184171</v>
      </c>
      <c r="D142" s="8">
        <v>0</v>
      </c>
      <c r="E142" s="8">
        <v>0</v>
      </c>
      <c r="F142" s="18"/>
      <c r="G142" s="9">
        <f t="shared" si="2"/>
        <v>50184171</v>
      </c>
      <c r="I142" s="16"/>
    </row>
    <row r="143" spans="1:9" x14ac:dyDescent="0.2">
      <c r="A143" s="14" t="s">
        <v>148</v>
      </c>
      <c r="B143" s="7" t="str">
        <f>"كهن عليرضا"</f>
        <v>كهن عليرضا</v>
      </c>
      <c r="C143" s="8">
        <v>36196341</v>
      </c>
      <c r="D143" s="8">
        <v>0</v>
      </c>
      <c r="E143" s="8">
        <v>0</v>
      </c>
      <c r="F143" s="18"/>
      <c r="G143" s="9">
        <f t="shared" si="2"/>
        <v>36196341</v>
      </c>
      <c r="I143" s="16"/>
    </row>
    <row r="144" spans="1:9" x14ac:dyDescent="0.2">
      <c r="A144" s="14" t="s">
        <v>149</v>
      </c>
      <c r="B144" s="7" t="str">
        <f>"گلمرزي الاصل اميد"</f>
        <v>گلمرزي الاصل اميد</v>
      </c>
      <c r="C144" s="8">
        <v>45837452</v>
      </c>
      <c r="D144" s="8">
        <v>0</v>
      </c>
      <c r="E144" s="8">
        <v>0</v>
      </c>
      <c r="F144" s="18"/>
      <c r="G144" s="9">
        <f t="shared" si="2"/>
        <v>45837452</v>
      </c>
      <c r="I144" s="16"/>
    </row>
    <row r="145" spans="1:9" x14ac:dyDescent="0.2">
      <c r="A145" s="14" t="s">
        <v>150</v>
      </c>
      <c r="B145" s="7" t="str">
        <f>"مرادي عبداليوسفي سجاد"</f>
        <v>مرادي عبداليوسفي سجاد</v>
      </c>
      <c r="C145" s="8">
        <v>49676828</v>
      </c>
      <c r="D145" s="8">
        <v>0</v>
      </c>
      <c r="E145" s="8">
        <v>0</v>
      </c>
      <c r="F145" s="18"/>
      <c r="G145" s="9">
        <f t="shared" si="2"/>
        <v>49676828</v>
      </c>
      <c r="I145" s="16"/>
    </row>
    <row r="146" spans="1:9" x14ac:dyDescent="0.2">
      <c r="A146" s="14" t="s">
        <v>151</v>
      </c>
      <c r="B146" s="7" t="str">
        <f>"مسعودي مقدم وحيد"</f>
        <v>مسعودي مقدم وحيد</v>
      </c>
      <c r="C146" s="8">
        <v>19021308</v>
      </c>
      <c r="D146" s="8">
        <v>0</v>
      </c>
      <c r="E146" s="8">
        <v>0</v>
      </c>
      <c r="F146" s="18"/>
      <c r="G146" s="9">
        <f t="shared" si="2"/>
        <v>19021308</v>
      </c>
      <c r="I146" s="16"/>
    </row>
    <row r="147" spans="1:9" x14ac:dyDescent="0.2">
      <c r="A147" s="14" t="s">
        <v>152</v>
      </c>
      <c r="B147" s="7" t="str">
        <f>"مقدس زاده محمد"</f>
        <v>مقدس زاده محمد</v>
      </c>
      <c r="C147" s="8">
        <v>28658793</v>
      </c>
      <c r="D147" s="8">
        <v>28658793</v>
      </c>
      <c r="E147" s="8">
        <v>0</v>
      </c>
      <c r="F147" s="18"/>
      <c r="G147" s="9">
        <f t="shared" si="2"/>
        <v>0</v>
      </c>
      <c r="I147" s="16"/>
    </row>
    <row r="148" spans="1:9" x14ac:dyDescent="0.2">
      <c r="A148" s="14" t="s">
        <v>153</v>
      </c>
      <c r="B148" s="7" t="str">
        <f>"ملائي محلي علي"</f>
        <v>ملائي محلي علي</v>
      </c>
      <c r="C148" s="8">
        <v>51031201</v>
      </c>
      <c r="D148" s="8">
        <v>0</v>
      </c>
      <c r="E148" s="8">
        <v>0</v>
      </c>
      <c r="F148" s="18"/>
      <c r="G148" s="9">
        <f t="shared" si="2"/>
        <v>51031201</v>
      </c>
      <c r="I148" s="16"/>
    </row>
    <row r="149" spans="1:9" x14ac:dyDescent="0.2">
      <c r="A149" s="14" t="s">
        <v>154</v>
      </c>
      <c r="B149" s="7" t="str">
        <f>"نظري سينا علي"</f>
        <v>نظري سينا علي</v>
      </c>
      <c r="C149" s="8">
        <v>50191418</v>
      </c>
      <c r="D149" s="8">
        <v>0</v>
      </c>
      <c r="E149" s="8">
        <v>0</v>
      </c>
      <c r="F149" s="18"/>
      <c r="G149" s="9">
        <f t="shared" si="2"/>
        <v>50191418</v>
      </c>
      <c r="I149" s="16"/>
    </row>
    <row r="150" spans="1:9" x14ac:dyDescent="0.2">
      <c r="A150" s="14" t="s">
        <v>155</v>
      </c>
      <c r="B150" s="7" t="str">
        <f>"احتشامي نيا محمد سعيد"</f>
        <v>احتشامي نيا محمد سعيد</v>
      </c>
      <c r="C150" s="8">
        <v>45602006</v>
      </c>
      <c r="D150" s="8">
        <v>0</v>
      </c>
      <c r="E150" s="8">
        <v>0</v>
      </c>
      <c r="F150" s="18"/>
      <c r="G150" s="9">
        <f t="shared" si="2"/>
        <v>45602006</v>
      </c>
      <c r="I150" s="16"/>
    </row>
    <row r="151" spans="1:9" x14ac:dyDescent="0.2">
      <c r="A151" s="14" t="s">
        <v>156</v>
      </c>
      <c r="B151" s="7" t="str">
        <f>"الماسي محمدصادق"</f>
        <v>الماسي محمدصادق</v>
      </c>
      <c r="C151" s="8">
        <v>50113716</v>
      </c>
      <c r="D151" s="8">
        <v>0</v>
      </c>
      <c r="E151" s="8">
        <v>0</v>
      </c>
      <c r="F151" s="18"/>
      <c r="G151" s="9">
        <f t="shared" si="2"/>
        <v>50113716</v>
      </c>
      <c r="I151" s="16"/>
    </row>
    <row r="152" spans="1:9" x14ac:dyDescent="0.2">
      <c r="A152" s="14" t="s">
        <v>157</v>
      </c>
      <c r="B152" s="7" t="str">
        <f>"پرواز حسين"</f>
        <v>پرواز حسين</v>
      </c>
      <c r="C152" s="8">
        <v>70211381</v>
      </c>
      <c r="D152" s="8">
        <v>0</v>
      </c>
      <c r="E152" s="8">
        <v>0</v>
      </c>
      <c r="F152" s="18"/>
      <c r="G152" s="9">
        <f t="shared" si="2"/>
        <v>70211381</v>
      </c>
      <c r="I152" s="16"/>
    </row>
    <row r="153" spans="1:9" x14ac:dyDescent="0.2">
      <c r="A153" s="14" t="s">
        <v>158</v>
      </c>
      <c r="B153" s="7" t="str">
        <f>"خدادوستان شهرکي بهمن"</f>
        <v>خدادوستان شهرکي بهمن</v>
      </c>
      <c r="C153" s="8">
        <v>38232875</v>
      </c>
      <c r="D153" s="8">
        <v>0</v>
      </c>
      <c r="E153" s="8">
        <v>0</v>
      </c>
      <c r="F153" s="18"/>
      <c r="G153" s="9">
        <f t="shared" si="2"/>
        <v>38232875</v>
      </c>
      <c r="I153" s="16"/>
    </row>
    <row r="154" spans="1:9" x14ac:dyDescent="0.2">
      <c r="A154" s="14" t="s">
        <v>159</v>
      </c>
      <c r="B154" s="7" t="str">
        <f>"رزمي عليرضا"</f>
        <v>رزمي عليرضا</v>
      </c>
      <c r="C154" s="8">
        <v>39001138</v>
      </c>
      <c r="D154" s="8">
        <v>0</v>
      </c>
      <c r="E154" s="8">
        <v>0</v>
      </c>
      <c r="F154" s="18"/>
      <c r="G154" s="9">
        <f t="shared" si="2"/>
        <v>39001138</v>
      </c>
      <c r="I154" s="16"/>
    </row>
    <row r="155" spans="1:9" x14ac:dyDescent="0.2">
      <c r="A155" s="14" t="s">
        <v>160</v>
      </c>
      <c r="B155" s="7" t="str">
        <f>"رنجبر محمدباقر"</f>
        <v>رنجبر محمدباقر</v>
      </c>
      <c r="C155" s="8">
        <v>40767479</v>
      </c>
      <c r="D155" s="8">
        <v>0</v>
      </c>
      <c r="E155" s="8">
        <v>0</v>
      </c>
      <c r="F155" s="18"/>
      <c r="G155" s="9">
        <f t="shared" si="2"/>
        <v>40767479</v>
      </c>
      <c r="I155" s="16"/>
    </row>
    <row r="156" spans="1:9" x14ac:dyDescent="0.2">
      <c r="A156" s="14" t="s">
        <v>161</v>
      </c>
      <c r="B156" s="7" t="str">
        <f>"شجاعي قادر"</f>
        <v>شجاعي قادر</v>
      </c>
      <c r="C156" s="8">
        <v>44199470</v>
      </c>
      <c r="D156" s="8">
        <v>0</v>
      </c>
      <c r="E156" s="8">
        <v>0</v>
      </c>
      <c r="F156" s="18"/>
      <c r="G156" s="9">
        <f t="shared" si="2"/>
        <v>44199470</v>
      </c>
      <c r="I156" s="16"/>
    </row>
    <row r="157" spans="1:9" x14ac:dyDescent="0.2">
      <c r="A157" s="14" t="s">
        <v>162</v>
      </c>
      <c r="B157" s="7" t="str">
        <f>"محمودي پيام حميد"</f>
        <v>محمودي پيام حميد</v>
      </c>
      <c r="C157" s="8">
        <v>41513860</v>
      </c>
      <c r="D157" s="8">
        <v>0</v>
      </c>
      <c r="E157" s="8">
        <v>0</v>
      </c>
      <c r="F157" s="18"/>
      <c r="G157" s="9">
        <f t="shared" si="2"/>
        <v>41513860</v>
      </c>
      <c r="I157" s="16"/>
    </row>
    <row r="158" spans="1:9" x14ac:dyDescent="0.2">
      <c r="A158" s="14" t="s">
        <v>163</v>
      </c>
      <c r="B158" s="7" t="str">
        <f>"مرادي مصطفي"</f>
        <v>مرادي مصطفي</v>
      </c>
      <c r="C158" s="8">
        <v>46081017</v>
      </c>
      <c r="D158" s="8">
        <v>0</v>
      </c>
      <c r="E158" s="8">
        <v>0</v>
      </c>
      <c r="F158" s="18"/>
      <c r="G158" s="9">
        <f t="shared" si="2"/>
        <v>46081017</v>
      </c>
      <c r="I158" s="16"/>
    </row>
    <row r="159" spans="1:9" x14ac:dyDescent="0.2">
      <c r="A159" s="14" t="s">
        <v>164</v>
      </c>
      <c r="B159" s="7" t="str">
        <f>"ملکي محسن"</f>
        <v>ملکي محسن</v>
      </c>
      <c r="C159" s="8">
        <v>30033559</v>
      </c>
      <c r="D159" s="8">
        <v>0</v>
      </c>
      <c r="E159" s="8">
        <v>0</v>
      </c>
      <c r="F159" s="18"/>
      <c r="G159" s="9">
        <f t="shared" si="2"/>
        <v>30033559</v>
      </c>
      <c r="I159" s="16"/>
    </row>
    <row r="160" spans="1:9" x14ac:dyDescent="0.2">
      <c r="A160" s="14" t="s">
        <v>165</v>
      </c>
      <c r="B160" s="7" t="str">
        <f>"اکبري سعيد"</f>
        <v>اکبري سعيد</v>
      </c>
      <c r="C160" s="8">
        <v>68457653</v>
      </c>
      <c r="D160" s="8">
        <v>0</v>
      </c>
      <c r="E160" s="8">
        <v>0</v>
      </c>
      <c r="F160" s="18"/>
      <c r="G160" s="9">
        <f t="shared" si="2"/>
        <v>68457653</v>
      </c>
      <c r="I160" s="16"/>
    </row>
    <row r="161" spans="1:9" x14ac:dyDescent="0.2">
      <c r="A161" s="14" t="s">
        <v>166</v>
      </c>
      <c r="B161" s="7" t="str">
        <f>"آزادمنش محمدرضا"</f>
        <v>آزادمنش محمدرضا</v>
      </c>
      <c r="C161" s="8">
        <v>26607368</v>
      </c>
      <c r="D161" s="8">
        <v>0</v>
      </c>
      <c r="E161" s="8">
        <v>0</v>
      </c>
      <c r="F161" s="18"/>
      <c r="G161" s="9">
        <f t="shared" si="2"/>
        <v>26607368</v>
      </c>
      <c r="I161" s="16"/>
    </row>
    <row r="162" spans="1:9" x14ac:dyDescent="0.2">
      <c r="A162" s="14" t="s">
        <v>167</v>
      </c>
      <c r="B162" s="7" t="str">
        <f>"توکلي محمدکاظم"</f>
        <v>توکلي محمدکاظم</v>
      </c>
      <c r="C162" s="8">
        <v>50611164</v>
      </c>
      <c r="D162" s="8">
        <v>0</v>
      </c>
      <c r="E162" s="8">
        <v>0</v>
      </c>
      <c r="F162" s="18"/>
      <c r="G162" s="9">
        <f t="shared" si="2"/>
        <v>50611164</v>
      </c>
      <c r="I162" s="16"/>
    </row>
    <row r="163" spans="1:9" x14ac:dyDescent="0.2">
      <c r="A163" s="14" t="s">
        <v>168</v>
      </c>
      <c r="B163" s="7" t="str">
        <f>"حياتي محسن"</f>
        <v>حياتي محسن</v>
      </c>
      <c r="C163" s="8">
        <v>26735512</v>
      </c>
      <c r="D163" s="8">
        <v>0</v>
      </c>
      <c r="E163" s="8">
        <v>0</v>
      </c>
      <c r="F163" s="18"/>
      <c r="G163" s="9">
        <f t="shared" si="2"/>
        <v>26735512</v>
      </c>
      <c r="I163" s="16"/>
    </row>
    <row r="164" spans="1:9" x14ac:dyDescent="0.2">
      <c r="A164" s="14" t="s">
        <v>169</v>
      </c>
      <c r="B164" s="7" t="str">
        <f>"خوهک حسين"</f>
        <v>خوهک حسين</v>
      </c>
      <c r="C164" s="8">
        <v>47145008</v>
      </c>
      <c r="D164" s="8">
        <v>0</v>
      </c>
      <c r="E164" s="8">
        <v>0</v>
      </c>
      <c r="F164" s="18"/>
      <c r="G164" s="9">
        <f t="shared" si="2"/>
        <v>47145008</v>
      </c>
      <c r="I164" s="16"/>
    </row>
    <row r="165" spans="1:9" x14ac:dyDescent="0.2">
      <c r="A165" s="14" t="s">
        <v>170</v>
      </c>
      <c r="B165" s="7" t="str">
        <f>"شيخياني حسين"</f>
        <v>شيخياني حسين</v>
      </c>
      <c r="C165" s="8">
        <v>51148990</v>
      </c>
      <c r="D165" s="8">
        <v>0</v>
      </c>
      <c r="E165" s="8">
        <v>0</v>
      </c>
      <c r="F165" s="18"/>
      <c r="G165" s="9">
        <f t="shared" si="2"/>
        <v>51148990</v>
      </c>
      <c r="I165" s="16"/>
    </row>
    <row r="166" spans="1:9" x14ac:dyDescent="0.2">
      <c r="A166" s="14" t="s">
        <v>171</v>
      </c>
      <c r="B166" s="7" t="str">
        <f>"كسرائي مهدي"</f>
        <v>كسرائي مهدي</v>
      </c>
      <c r="C166" s="8">
        <v>50403685</v>
      </c>
      <c r="D166" s="8">
        <v>0</v>
      </c>
      <c r="E166" s="8">
        <v>0</v>
      </c>
      <c r="F166" s="18"/>
      <c r="G166" s="9">
        <f t="shared" si="2"/>
        <v>50403685</v>
      </c>
      <c r="I166" s="16"/>
    </row>
    <row r="167" spans="1:9" x14ac:dyDescent="0.2">
      <c r="A167" s="14" t="s">
        <v>172</v>
      </c>
      <c r="B167" s="7" t="str">
        <f>"كشاورز مصيب"</f>
        <v>كشاورز مصيب</v>
      </c>
      <c r="C167" s="8">
        <v>47346706</v>
      </c>
      <c r="D167" s="8">
        <v>0</v>
      </c>
      <c r="E167" s="8">
        <v>0</v>
      </c>
      <c r="F167" s="18"/>
      <c r="G167" s="9">
        <f t="shared" si="2"/>
        <v>47346706</v>
      </c>
      <c r="I167" s="16"/>
    </row>
    <row r="168" spans="1:9" x14ac:dyDescent="0.2">
      <c r="A168" s="14" t="s">
        <v>173</v>
      </c>
      <c r="B168" s="7" t="str">
        <f>"محمدي امير"</f>
        <v>محمدي امير</v>
      </c>
      <c r="C168" s="8">
        <v>50673401</v>
      </c>
      <c r="D168" s="8">
        <v>0</v>
      </c>
      <c r="E168" s="8">
        <v>0</v>
      </c>
      <c r="F168" s="18"/>
      <c r="G168" s="9">
        <f t="shared" si="2"/>
        <v>50673401</v>
      </c>
      <c r="I168" s="16"/>
    </row>
    <row r="169" spans="1:9" x14ac:dyDescent="0.2">
      <c r="A169" s="14" t="s">
        <v>174</v>
      </c>
      <c r="B169" s="7" t="str">
        <f>"قربان پور جواد"</f>
        <v>قربان پور جواد</v>
      </c>
      <c r="C169" s="8">
        <v>26392471</v>
      </c>
      <c r="D169" s="8">
        <v>0</v>
      </c>
      <c r="E169" s="8">
        <v>0</v>
      </c>
      <c r="F169" s="18"/>
      <c r="G169" s="9">
        <f t="shared" si="2"/>
        <v>26392471</v>
      </c>
      <c r="I169" s="16"/>
    </row>
    <row r="170" spans="1:9" x14ac:dyDescent="0.2">
      <c r="A170" s="14" t="s">
        <v>175</v>
      </c>
      <c r="B170" s="7" t="str">
        <f>"آب يار عبدالرحيم"</f>
        <v>آب يار عبدالرحيم</v>
      </c>
      <c r="C170" s="8">
        <v>37857312</v>
      </c>
      <c r="D170" s="8">
        <v>0</v>
      </c>
      <c r="E170" s="8">
        <v>0</v>
      </c>
      <c r="F170" s="18"/>
      <c r="G170" s="9">
        <f t="shared" si="2"/>
        <v>37857312</v>
      </c>
      <c r="I170" s="16"/>
    </row>
    <row r="171" spans="1:9" x14ac:dyDescent="0.2">
      <c r="A171" s="14" t="s">
        <v>176</v>
      </c>
      <c r="B171" s="7" t="str">
        <f>"آبائي ميثم"</f>
        <v>آبائي ميثم</v>
      </c>
      <c r="C171" s="8">
        <v>33269560</v>
      </c>
      <c r="D171" s="8">
        <v>33269560</v>
      </c>
      <c r="E171" s="8">
        <v>0</v>
      </c>
      <c r="F171" s="18"/>
      <c r="G171" s="9">
        <f t="shared" si="2"/>
        <v>0</v>
      </c>
      <c r="I171" s="16"/>
    </row>
    <row r="172" spans="1:9" x14ac:dyDescent="0.2">
      <c r="A172" s="14" t="s">
        <v>177</v>
      </c>
      <c r="B172" s="7" t="str">
        <f>"آذربخش اکبر"</f>
        <v>آذربخش اکبر</v>
      </c>
      <c r="C172" s="8">
        <v>31506767</v>
      </c>
      <c r="D172" s="8">
        <v>0</v>
      </c>
      <c r="E172" s="8">
        <v>0</v>
      </c>
      <c r="F172" s="18"/>
      <c r="G172" s="9">
        <f t="shared" si="2"/>
        <v>31506767</v>
      </c>
      <c r="I172" s="16"/>
    </row>
    <row r="173" spans="1:9" x14ac:dyDescent="0.2">
      <c r="A173" s="14" t="s">
        <v>178</v>
      </c>
      <c r="B173" s="7" t="str">
        <f>"اسماعيلي احمد"</f>
        <v>اسماعيلي احمد</v>
      </c>
      <c r="C173" s="8">
        <v>36967034</v>
      </c>
      <c r="D173" s="8">
        <v>0</v>
      </c>
      <c r="E173" s="8">
        <v>0</v>
      </c>
      <c r="F173" s="18"/>
      <c r="G173" s="9">
        <f t="shared" si="2"/>
        <v>36967034</v>
      </c>
      <c r="I173" s="16"/>
    </row>
    <row r="174" spans="1:9" x14ac:dyDescent="0.2">
      <c r="A174" s="14" t="s">
        <v>179</v>
      </c>
      <c r="B174" s="7" t="str">
        <f>"اکراميان قاسم"</f>
        <v>اکراميان قاسم</v>
      </c>
      <c r="C174" s="8">
        <v>45755494</v>
      </c>
      <c r="D174" s="8">
        <v>0</v>
      </c>
      <c r="E174" s="8">
        <v>0</v>
      </c>
      <c r="F174" s="18"/>
      <c r="G174" s="9">
        <f t="shared" si="2"/>
        <v>45755494</v>
      </c>
      <c r="I174" s="16"/>
    </row>
    <row r="175" spans="1:9" x14ac:dyDescent="0.2">
      <c r="A175" s="14" t="s">
        <v>180</v>
      </c>
      <c r="B175" s="7" t="str">
        <f>"اميني بهنام"</f>
        <v>اميني بهنام</v>
      </c>
      <c r="C175" s="8">
        <v>44256737</v>
      </c>
      <c r="D175" s="8">
        <v>0</v>
      </c>
      <c r="E175" s="8">
        <v>0</v>
      </c>
      <c r="F175" s="18"/>
      <c r="G175" s="9">
        <f t="shared" si="2"/>
        <v>44256737</v>
      </c>
      <c r="I175" s="16"/>
    </row>
    <row r="176" spans="1:9" x14ac:dyDescent="0.2">
      <c r="A176" s="14" t="s">
        <v>181</v>
      </c>
      <c r="B176" s="7" t="str">
        <f>"ايرانپور سياوش"</f>
        <v>ايرانپور سياوش</v>
      </c>
      <c r="C176" s="8">
        <v>55805562</v>
      </c>
      <c r="D176" s="8">
        <v>0</v>
      </c>
      <c r="E176" s="8">
        <v>0</v>
      </c>
      <c r="F176" s="18"/>
      <c r="G176" s="9">
        <f t="shared" si="2"/>
        <v>55805562</v>
      </c>
      <c r="I176" s="16"/>
    </row>
    <row r="177" spans="1:9" x14ac:dyDescent="0.2">
      <c r="A177" s="14" t="s">
        <v>182</v>
      </c>
      <c r="B177" s="7" t="str">
        <f>"بادسار حسين"</f>
        <v>بادسار حسين</v>
      </c>
      <c r="C177" s="8">
        <v>39947139</v>
      </c>
      <c r="D177" s="8">
        <v>0</v>
      </c>
      <c r="E177" s="8">
        <v>0</v>
      </c>
      <c r="F177" s="18"/>
      <c r="G177" s="9">
        <f t="shared" si="2"/>
        <v>39947139</v>
      </c>
      <c r="I177" s="16"/>
    </row>
    <row r="178" spans="1:9" x14ac:dyDescent="0.2">
      <c r="A178" s="14" t="s">
        <v>183</v>
      </c>
      <c r="B178" s="7" t="str">
        <f>"باروني محمدمهدي"</f>
        <v>باروني محمدمهدي</v>
      </c>
      <c r="C178" s="8">
        <v>34796591</v>
      </c>
      <c r="D178" s="8">
        <v>0</v>
      </c>
      <c r="E178" s="8">
        <v>0</v>
      </c>
      <c r="F178" s="18"/>
      <c r="G178" s="9">
        <f t="shared" si="2"/>
        <v>34796591</v>
      </c>
      <c r="I178" s="16"/>
    </row>
    <row r="179" spans="1:9" x14ac:dyDescent="0.2">
      <c r="A179" s="14" t="s">
        <v>184</v>
      </c>
      <c r="B179" s="7" t="str">
        <f>"بوستان علي اصغر"</f>
        <v>بوستان علي اصغر</v>
      </c>
      <c r="C179" s="8">
        <v>69801911</v>
      </c>
      <c r="D179" s="8">
        <v>0</v>
      </c>
      <c r="E179" s="8">
        <v>0</v>
      </c>
      <c r="F179" s="18"/>
      <c r="G179" s="9">
        <f t="shared" si="2"/>
        <v>69801911</v>
      </c>
      <c r="I179" s="16"/>
    </row>
    <row r="180" spans="1:9" x14ac:dyDescent="0.2">
      <c r="A180" s="14" t="s">
        <v>185</v>
      </c>
      <c r="B180" s="7" t="str">
        <f>"بهي مقدم فيض اله"</f>
        <v>بهي مقدم فيض اله</v>
      </c>
      <c r="C180" s="8">
        <v>38530982</v>
      </c>
      <c r="D180" s="8">
        <v>0</v>
      </c>
      <c r="E180" s="8">
        <v>0</v>
      </c>
      <c r="F180" s="18"/>
      <c r="G180" s="9">
        <f t="shared" si="2"/>
        <v>38530982</v>
      </c>
      <c r="I180" s="16"/>
    </row>
    <row r="181" spans="1:9" x14ac:dyDescent="0.2">
      <c r="A181" s="14" t="s">
        <v>186</v>
      </c>
      <c r="B181" s="7" t="str">
        <f>"جعفري مختار"</f>
        <v>جعفري مختار</v>
      </c>
      <c r="C181" s="8">
        <v>35553519</v>
      </c>
      <c r="D181" s="8">
        <v>0</v>
      </c>
      <c r="E181" s="8">
        <v>0</v>
      </c>
      <c r="F181" s="18"/>
      <c r="G181" s="9">
        <f t="shared" si="2"/>
        <v>35553519</v>
      </c>
      <c r="I181" s="16"/>
    </row>
    <row r="182" spans="1:9" x14ac:dyDescent="0.2">
      <c r="A182" s="14" t="s">
        <v>187</v>
      </c>
      <c r="B182" s="7" t="str">
        <f>"جعفري زاده پيام"</f>
        <v>جعفري زاده پيام</v>
      </c>
      <c r="C182" s="8">
        <v>36926998</v>
      </c>
      <c r="D182" s="8">
        <v>0</v>
      </c>
      <c r="E182" s="8">
        <v>0</v>
      </c>
      <c r="F182" s="18"/>
      <c r="G182" s="9">
        <f t="shared" si="2"/>
        <v>36926998</v>
      </c>
      <c r="I182" s="16"/>
    </row>
    <row r="183" spans="1:9" x14ac:dyDescent="0.2">
      <c r="A183" s="14" t="s">
        <v>188</v>
      </c>
      <c r="B183" s="7" t="str">
        <f>"چغادکي نژاد حسين"</f>
        <v>چغادکي نژاد حسين</v>
      </c>
      <c r="C183" s="8">
        <v>39246812</v>
      </c>
      <c r="D183" s="8">
        <v>0</v>
      </c>
      <c r="E183" s="8">
        <v>0</v>
      </c>
      <c r="F183" s="18"/>
      <c r="G183" s="9">
        <f t="shared" si="2"/>
        <v>39246812</v>
      </c>
      <c r="I183" s="16"/>
    </row>
    <row r="184" spans="1:9" x14ac:dyDescent="0.2">
      <c r="A184" s="14" t="s">
        <v>189</v>
      </c>
      <c r="B184" s="7" t="str">
        <f>"حسيني سيدمسلم"</f>
        <v>حسيني سيدمسلم</v>
      </c>
      <c r="C184" s="8">
        <v>37316293</v>
      </c>
      <c r="D184" s="8">
        <v>0</v>
      </c>
      <c r="E184" s="8">
        <v>0</v>
      </c>
      <c r="F184" s="18"/>
      <c r="G184" s="9">
        <f t="shared" si="2"/>
        <v>37316293</v>
      </c>
      <c r="I184" s="16"/>
    </row>
    <row r="185" spans="1:9" x14ac:dyDescent="0.2">
      <c r="A185" s="14" t="s">
        <v>190</v>
      </c>
      <c r="B185" s="7" t="str">
        <f>"خدري فرشاد"</f>
        <v>خدري فرشاد</v>
      </c>
      <c r="C185" s="8">
        <v>39223561</v>
      </c>
      <c r="D185" s="8">
        <v>0</v>
      </c>
      <c r="E185" s="8">
        <v>0</v>
      </c>
      <c r="F185" s="18"/>
      <c r="G185" s="9">
        <f t="shared" si="2"/>
        <v>39223561</v>
      </c>
      <c r="I185" s="16"/>
    </row>
    <row r="186" spans="1:9" x14ac:dyDescent="0.2">
      <c r="A186" s="14" t="s">
        <v>191</v>
      </c>
      <c r="B186" s="7" t="str">
        <f>"خليلي مهدي"</f>
        <v>خليلي مهدي</v>
      </c>
      <c r="C186" s="8">
        <v>40326281</v>
      </c>
      <c r="D186" s="8">
        <v>0</v>
      </c>
      <c r="E186" s="8">
        <v>0</v>
      </c>
      <c r="F186" s="18"/>
      <c r="G186" s="9">
        <f t="shared" si="2"/>
        <v>40326281</v>
      </c>
      <c r="I186" s="16"/>
    </row>
    <row r="187" spans="1:9" x14ac:dyDescent="0.2">
      <c r="A187" s="14" t="s">
        <v>192</v>
      </c>
      <c r="B187" s="7" t="str">
        <f>"خورسند نژاد رسول"</f>
        <v>خورسند نژاد رسول</v>
      </c>
      <c r="C187" s="8">
        <v>61774991</v>
      </c>
      <c r="D187" s="8">
        <v>0</v>
      </c>
      <c r="E187" s="8">
        <v>0</v>
      </c>
      <c r="F187" s="18"/>
      <c r="G187" s="9">
        <f t="shared" si="2"/>
        <v>61774991</v>
      </c>
      <c r="I187" s="16"/>
    </row>
    <row r="188" spans="1:9" x14ac:dyDescent="0.2">
      <c r="A188" s="14" t="s">
        <v>193</v>
      </c>
      <c r="B188" s="7" t="str">
        <f>"دريسي عباس"</f>
        <v>دريسي عباس</v>
      </c>
      <c r="C188" s="8">
        <v>37105597</v>
      </c>
      <c r="D188" s="8">
        <v>0</v>
      </c>
      <c r="E188" s="8">
        <v>0</v>
      </c>
      <c r="F188" s="18"/>
      <c r="G188" s="9">
        <f t="shared" si="2"/>
        <v>37105597</v>
      </c>
      <c r="I188" s="16"/>
    </row>
    <row r="189" spans="1:9" x14ac:dyDescent="0.2">
      <c r="A189" s="14" t="s">
        <v>194</v>
      </c>
      <c r="B189" s="7" t="str">
        <f>"دشتي سعيد"</f>
        <v>دشتي سعيد</v>
      </c>
      <c r="C189" s="8">
        <v>47082880</v>
      </c>
      <c r="D189" s="8">
        <v>0</v>
      </c>
      <c r="E189" s="8">
        <v>0</v>
      </c>
      <c r="F189" s="18"/>
      <c r="G189" s="9">
        <f t="shared" si="2"/>
        <v>47082880</v>
      </c>
      <c r="I189" s="16"/>
    </row>
    <row r="190" spans="1:9" x14ac:dyDescent="0.2">
      <c r="A190" s="14" t="s">
        <v>195</v>
      </c>
      <c r="B190" s="7" t="str">
        <f>"دهقاني علي"</f>
        <v>دهقاني علي</v>
      </c>
      <c r="C190" s="8">
        <v>33943849</v>
      </c>
      <c r="D190" s="8">
        <v>0</v>
      </c>
      <c r="E190" s="8">
        <v>0</v>
      </c>
      <c r="F190" s="18"/>
      <c r="G190" s="9">
        <f t="shared" si="2"/>
        <v>33943849</v>
      </c>
      <c r="I190" s="16"/>
    </row>
    <row r="191" spans="1:9" x14ac:dyDescent="0.2">
      <c r="A191" s="14" t="s">
        <v>196</v>
      </c>
      <c r="B191" s="7" t="str">
        <f>"رجبي کرهرودي محسن"</f>
        <v>رجبي کرهرودي محسن</v>
      </c>
      <c r="C191" s="8">
        <v>34443963</v>
      </c>
      <c r="D191" s="8">
        <v>0</v>
      </c>
      <c r="E191" s="8">
        <v>0</v>
      </c>
      <c r="F191" s="18"/>
      <c r="G191" s="9">
        <f t="shared" si="2"/>
        <v>34443963</v>
      </c>
      <c r="I191" s="16"/>
    </row>
    <row r="192" spans="1:9" x14ac:dyDescent="0.2">
      <c r="A192" s="14" t="s">
        <v>197</v>
      </c>
      <c r="B192" s="7" t="str">
        <f>"روانان ناصر"</f>
        <v>روانان ناصر</v>
      </c>
      <c r="C192" s="8">
        <v>34141084</v>
      </c>
      <c r="D192" s="8">
        <v>0</v>
      </c>
      <c r="E192" s="8">
        <v>0</v>
      </c>
      <c r="F192" s="18"/>
      <c r="G192" s="9">
        <f t="shared" si="2"/>
        <v>34141084</v>
      </c>
      <c r="I192" s="16"/>
    </row>
    <row r="193" spans="1:9" x14ac:dyDescent="0.2">
      <c r="A193" s="14" t="s">
        <v>198</v>
      </c>
      <c r="B193" s="7" t="str">
        <f>"زارع پور عليرضا"</f>
        <v>زارع پور عليرضا</v>
      </c>
      <c r="C193" s="8">
        <v>43782616</v>
      </c>
      <c r="D193" s="8">
        <v>43782616</v>
      </c>
      <c r="E193" s="8">
        <v>0</v>
      </c>
      <c r="F193" s="18"/>
      <c r="G193" s="9">
        <f t="shared" si="2"/>
        <v>0</v>
      </c>
      <c r="I193" s="16"/>
    </row>
    <row r="194" spans="1:9" x14ac:dyDescent="0.2">
      <c r="A194" s="14" t="s">
        <v>199</v>
      </c>
      <c r="B194" s="7" t="str">
        <f>"زارعي پ 948 سعيد"</f>
        <v>زارعي پ 948 سعيد</v>
      </c>
      <c r="C194" s="8">
        <v>35512145</v>
      </c>
      <c r="D194" s="8">
        <v>0</v>
      </c>
      <c r="E194" s="8">
        <v>0</v>
      </c>
      <c r="F194" s="18"/>
      <c r="G194" s="9">
        <f t="shared" si="2"/>
        <v>35512145</v>
      </c>
      <c r="I194" s="16"/>
    </row>
    <row r="195" spans="1:9" x14ac:dyDescent="0.2">
      <c r="A195" s="14" t="s">
        <v>200</v>
      </c>
      <c r="B195" s="7" t="str">
        <f>"زبردست رضا"</f>
        <v>زبردست رضا</v>
      </c>
      <c r="C195" s="8">
        <v>37160939</v>
      </c>
      <c r="D195" s="8">
        <v>0</v>
      </c>
      <c r="E195" s="8">
        <v>0</v>
      </c>
      <c r="F195" s="18"/>
      <c r="G195" s="9">
        <f t="shared" ref="G195:G258" si="3">C195-D195-E195+F195</f>
        <v>37160939</v>
      </c>
      <c r="I195" s="16"/>
    </row>
    <row r="196" spans="1:9" x14ac:dyDescent="0.2">
      <c r="A196" s="14" t="s">
        <v>201</v>
      </c>
      <c r="B196" s="7" t="str">
        <f>"زنده بودي قاسم"</f>
        <v>زنده بودي قاسم</v>
      </c>
      <c r="C196" s="8">
        <v>35209370</v>
      </c>
      <c r="D196" s="8">
        <v>0</v>
      </c>
      <c r="E196" s="8">
        <v>0</v>
      </c>
      <c r="F196" s="18"/>
      <c r="G196" s="9">
        <f t="shared" si="3"/>
        <v>35209370</v>
      </c>
      <c r="I196" s="16"/>
    </row>
    <row r="197" spans="1:9" x14ac:dyDescent="0.2">
      <c r="A197" s="14" t="s">
        <v>202</v>
      </c>
      <c r="B197" s="7" t="str">
        <f>"زنگنه شهرام"</f>
        <v>زنگنه شهرام</v>
      </c>
      <c r="C197" s="8">
        <v>44700823</v>
      </c>
      <c r="D197" s="8">
        <v>44700823</v>
      </c>
      <c r="E197" s="8">
        <v>0</v>
      </c>
      <c r="F197" s="18"/>
      <c r="G197" s="9">
        <f t="shared" si="3"/>
        <v>0</v>
      </c>
      <c r="I197" s="16"/>
    </row>
    <row r="198" spans="1:9" x14ac:dyDescent="0.2">
      <c r="A198" s="14" t="s">
        <v>203</v>
      </c>
      <c r="B198" s="7" t="str">
        <f>"صادقي کامران"</f>
        <v>صادقي کامران</v>
      </c>
      <c r="C198" s="8">
        <v>34016722</v>
      </c>
      <c r="D198" s="8">
        <v>0</v>
      </c>
      <c r="E198" s="8">
        <v>0</v>
      </c>
      <c r="F198" s="18"/>
      <c r="G198" s="9">
        <f t="shared" si="3"/>
        <v>34016722</v>
      </c>
      <c r="I198" s="16"/>
    </row>
    <row r="199" spans="1:9" x14ac:dyDescent="0.2">
      <c r="A199" s="14" t="s">
        <v>204</v>
      </c>
      <c r="B199" s="7" t="str">
        <f>"ظاهري عبده وند امين"</f>
        <v>ظاهري عبده وند امين</v>
      </c>
      <c r="C199" s="8">
        <v>39803847</v>
      </c>
      <c r="D199" s="8">
        <v>0</v>
      </c>
      <c r="E199" s="8">
        <v>0</v>
      </c>
      <c r="F199" s="18"/>
      <c r="G199" s="9">
        <f t="shared" si="3"/>
        <v>39803847</v>
      </c>
      <c r="I199" s="16"/>
    </row>
    <row r="200" spans="1:9" x14ac:dyDescent="0.2">
      <c r="A200" s="14" t="s">
        <v>205</v>
      </c>
      <c r="B200" s="7" t="str">
        <f>"عابدي محمود"</f>
        <v>عابدي محمود</v>
      </c>
      <c r="C200" s="8">
        <v>40297618</v>
      </c>
      <c r="D200" s="8">
        <v>0</v>
      </c>
      <c r="E200" s="8">
        <v>0</v>
      </c>
      <c r="F200" s="18"/>
      <c r="G200" s="9">
        <f t="shared" si="3"/>
        <v>40297618</v>
      </c>
      <c r="I200" s="16"/>
    </row>
    <row r="201" spans="1:9" x14ac:dyDescent="0.2">
      <c r="A201" s="14" t="s">
        <v>206</v>
      </c>
      <c r="B201" s="7" t="str">
        <f>"عباسي هادي"</f>
        <v>عباسي هادي</v>
      </c>
      <c r="C201" s="8">
        <v>29955526</v>
      </c>
      <c r="D201" s="8">
        <v>0</v>
      </c>
      <c r="E201" s="8">
        <v>0</v>
      </c>
      <c r="F201" s="18"/>
      <c r="G201" s="9">
        <f t="shared" si="3"/>
        <v>29955526</v>
      </c>
      <c r="I201" s="16"/>
    </row>
    <row r="202" spans="1:9" x14ac:dyDescent="0.2">
      <c r="A202" s="14" t="s">
        <v>207</v>
      </c>
      <c r="B202" s="7" t="str">
        <f>"عفيفيان کورش"</f>
        <v>عفيفيان کورش</v>
      </c>
      <c r="C202" s="8">
        <v>56931783</v>
      </c>
      <c r="D202" s="8">
        <v>0</v>
      </c>
      <c r="E202" s="8">
        <v>0</v>
      </c>
      <c r="F202" s="18"/>
      <c r="G202" s="9">
        <f t="shared" si="3"/>
        <v>56931783</v>
      </c>
      <c r="I202" s="16"/>
    </row>
    <row r="203" spans="1:9" x14ac:dyDescent="0.2">
      <c r="A203" s="14" t="s">
        <v>208</v>
      </c>
      <c r="B203" s="7" t="str">
        <f>"علي زاده احمد"</f>
        <v>علي زاده احمد</v>
      </c>
      <c r="C203" s="8">
        <v>40840806</v>
      </c>
      <c r="D203" s="8">
        <v>0</v>
      </c>
      <c r="E203" s="8">
        <v>0</v>
      </c>
      <c r="F203" s="18"/>
      <c r="G203" s="9">
        <f t="shared" si="3"/>
        <v>40840806</v>
      </c>
      <c r="I203" s="16"/>
    </row>
    <row r="204" spans="1:9" x14ac:dyDescent="0.2">
      <c r="A204" s="14" t="s">
        <v>209</v>
      </c>
      <c r="B204" s="7" t="str">
        <f>"غذباني کيانوش"</f>
        <v>غذباني کيانوش</v>
      </c>
      <c r="C204" s="8">
        <v>39092048</v>
      </c>
      <c r="D204" s="8">
        <v>0</v>
      </c>
      <c r="E204" s="8">
        <v>0</v>
      </c>
      <c r="F204" s="18"/>
      <c r="G204" s="9">
        <f t="shared" si="3"/>
        <v>39092048</v>
      </c>
      <c r="I204" s="16"/>
    </row>
    <row r="205" spans="1:9" x14ac:dyDescent="0.2">
      <c r="A205" s="14" t="s">
        <v>210</v>
      </c>
      <c r="B205" s="7" t="str">
        <f>"قائدي پشوتن"</f>
        <v>قائدي پشوتن</v>
      </c>
      <c r="C205" s="8">
        <v>47468887</v>
      </c>
      <c r="D205" s="8">
        <v>0</v>
      </c>
      <c r="E205" s="8">
        <v>0</v>
      </c>
      <c r="F205" s="18"/>
      <c r="G205" s="9">
        <f t="shared" si="3"/>
        <v>47468887</v>
      </c>
      <c r="I205" s="16"/>
    </row>
    <row r="206" spans="1:9" x14ac:dyDescent="0.2">
      <c r="A206" s="14" t="s">
        <v>211</v>
      </c>
      <c r="B206" s="7" t="str">
        <f>"قايدي داوود"</f>
        <v>قايدي داوود</v>
      </c>
      <c r="C206" s="8">
        <v>41163326</v>
      </c>
      <c r="D206" s="8">
        <v>0</v>
      </c>
      <c r="E206" s="8">
        <v>0</v>
      </c>
      <c r="F206" s="18"/>
      <c r="G206" s="9">
        <f t="shared" si="3"/>
        <v>41163326</v>
      </c>
      <c r="I206" s="16"/>
    </row>
    <row r="207" spans="1:9" x14ac:dyDescent="0.2">
      <c r="A207" s="14" t="s">
        <v>212</v>
      </c>
      <c r="B207" s="7" t="str">
        <f>"قبادي فر اسدالله"</f>
        <v>قبادي فر اسدالله</v>
      </c>
      <c r="C207" s="8">
        <v>44701849</v>
      </c>
      <c r="D207" s="8">
        <v>0</v>
      </c>
      <c r="E207" s="8">
        <v>0</v>
      </c>
      <c r="F207" s="18"/>
      <c r="G207" s="9">
        <f t="shared" si="3"/>
        <v>44701849</v>
      </c>
      <c r="I207" s="16"/>
    </row>
    <row r="208" spans="1:9" x14ac:dyDescent="0.2">
      <c r="A208" s="14" t="s">
        <v>213</v>
      </c>
      <c r="B208" s="7" t="str">
        <f>"كمري قنواتي پيمان"</f>
        <v>كمري قنواتي پيمان</v>
      </c>
      <c r="C208" s="8">
        <v>37645061</v>
      </c>
      <c r="D208" s="8">
        <v>0</v>
      </c>
      <c r="E208" s="8">
        <v>0</v>
      </c>
      <c r="F208" s="18"/>
      <c r="G208" s="9">
        <f t="shared" si="3"/>
        <v>37645061</v>
      </c>
      <c r="I208" s="16"/>
    </row>
    <row r="209" spans="1:9" x14ac:dyDescent="0.2">
      <c r="A209" s="14" t="s">
        <v>214</v>
      </c>
      <c r="B209" s="7" t="str">
        <f>"لحصائي داود"</f>
        <v>لحصائي داود</v>
      </c>
      <c r="C209" s="8">
        <v>39585301</v>
      </c>
      <c r="D209" s="8">
        <v>0</v>
      </c>
      <c r="E209" s="8">
        <v>0</v>
      </c>
      <c r="F209" s="18"/>
      <c r="G209" s="9">
        <f t="shared" si="3"/>
        <v>39585301</v>
      </c>
      <c r="I209" s="16"/>
    </row>
    <row r="210" spans="1:9" x14ac:dyDescent="0.2">
      <c r="A210" s="14" t="s">
        <v>215</v>
      </c>
      <c r="B210" s="7" t="str">
        <f>"مصيبي مجتبي"</f>
        <v>مصيبي مجتبي</v>
      </c>
      <c r="C210" s="8">
        <v>35573103</v>
      </c>
      <c r="D210" s="8">
        <v>0</v>
      </c>
      <c r="E210" s="8">
        <v>0</v>
      </c>
      <c r="F210" s="18"/>
      <c r="G210" s="9">
        <f t="shared" si="3"/>
        <v>35573103</v>
      </c>
      <c r="I210" s="16"/>
    </row>
    <row r="211" spans="1:9" x14ac:dyDescent="0.2">
      <c r="A211" s="14" t="s">
        <v>216</v>
      </c>
      <c r="B211" s="7" t="str">
        <f>"ملک زاده مجيد"</f>
        <v>ملک زاده مجيد</v>
      </c>
      <c r="C211" s="8">
        <v>41402129</v>
      </c>
      <c r="D211" s="8">
        <v>0</v>
      </c>
      <c r="E211" s="8">
        <v>0</v>
      </c>
      <c r="F211" s="18"/>
      <c r="G211" s="9">
        <f t="shared" si="3"/>
        <v>41402129</v>
      </c>
      <c r="I211" s="16"/>
    </row>
    <row r="212" spans="1:9" x14ac:dyDescent="0.2">
      <c r="A212" s="14" t="s">
        <v>217</v>
      </c>
      <c r="B212" s="7" t="str">
        <f>"موسوي سيدحسين"</f>
        <v>موسوي سيدحسين</v>
      </c>
      <c r="C212" s="8">
        <v>34862802</v>
      </c>
      <c r="D212" s="8">
        <v>0</v>
      </c>
      <c r="E212" s="8">
        <v>0</v>
      </c>
      <c r="F212" s="18"/>
      <c r="G212" s="9">
        <f t="shared" si="3"/>
        <v>34862802</v>
      </c>
      <c r="I212" s="16"/>
    </row>
    <row r="213" spans="1:9" x14ac:dyDescent="0.2">
      <c r="A213" s="14" t="s">
        <v>218</v>
      </c>
      <c r="B213" s="7" t="str">
        <f>"موسوي سيدعلي"</f>
        <v>موسوي سيدعلي</v>
      </c>
      <c r="C213" s="8">
        <v>40473504</v>
      </c>
      <c r="D213" s="8">
        <v>0</v>
      </c>
      <c r="E213" s="8">
        <v>0</v>
      </c>
      <c r="F213" s="18"/>
      <c r="G213" s="9">
        <f t="shared" si="3"/>
        <v>40473504</v>
      </c>
      <c r="I213" s="16"/>
    </row>
    <row r="214" spans="1:9" x14ac:dyDescent="0.2">
      <c r="A214" s="14" t="s">
        <v>219</v>
      </c>
      <c r="B214" s="7" t="str">
        <f>"نامداري عادل"</f>
        <v>نامداري عادل</v>
      </c>
      <c r="C214" s="8">
        <v>39126163</v>
      </c>
      <c r="D214" s="8">
        <v>0</v>
      </c>
      <c r="E214" s="8">
        <v>0</v>
      </c>
      <c r="F214" s="18"/>
      <c r="G214" s="9">
        <f t="shared" si="3"/>
        <v>39126163</v>
      </c>
      <c r="I214" s="16"/>
    </row>
    <row r="215" spans="1:9" x14ac:dyDescent="0.2">
      <c r="A215" s="14" t="s">
        <v>220</v>
      </c>
      <c r="B215" s="7" t="str">
        <f>"نجفي سيار محسن"</f>
        <v>نجفي سيار محسن</v>
      </c>
      <c r="C215" s="8">
        <v>39974632</v>
      </c>
      <c r="D215" s="8">
        <v>0</v>
      </c>
      <c r="E215" s="8">
        <v>0</v>
      </c>
      <c r="F215" s="18"/>
      <c r="G215" s="9">
        <f t="shared" si="3"/>
        <v>39974632</v>
      </c>
      <c r="I215" s="16"/>
    </row>
    <row r="216" spans="1:9" x14ac:dyDescent="0.2">
      <c r="A216" s="14" t="s">
        <v>221</v>
      </c>
      <c r="B216" s="7" t="str">
        <f>"نوروزي محسن"</f>
        <v>نوروزي محسن</v>
      </c>
      <c r="C216" s="8">
        <v>19746266</v>
      </c>
      <c r="D216" s="8">
        <v>0</v>
      </c>
      <c r="E216" s="8">
        <v>0</v>
      </c>
      <c r="F216" s="18"/>
      <c r="G216" s="9">
        <f t="shared" si="3"/>
        <v>19746266</v>
      </c>
      <c r="I216" s="16"/>
    </row>
    <row r="217" spans="1:9" x14ac:dyDescent="0.2">
      <c r="A217" s="14" t="s">
        <v>222</v>
      </c>
      <c r="B217" s="7" t="str">
        <f>"هاشمي سيدجواد"</f>
        <v>هاشمي سيدجواد</v>
      </c>
      <c r="C217" s="8">
        <v>39011378</v>
      </c>
      <c r="D217" s="8">
        <v>0</v>
      </c>
      <c r="E217" s="8">
        <v>0</v>
      </c>
      <c r="F217" s="18"/>
      <c r="G217" s="9">
        <f t="shared" si="3"/>
        <v>39011378</v>
      </c>
      <c r="I217" s="16"/>
    </row>
    <row r="218" spans="1:9" x14ac:dyDescent="0.2">
      <c r="A218" s="14" t="s">
        <v>223</v>
      </c>
      <c r="B218" s="7" t="str">
        <f>"جهانديده سياوش"</f>
        <v>جهانديده سياوش</v>
      </c>
      <c r="C218" s="8">
        <v>30008103</v>
      </c>
      <c r="D218" s="8">
        <v>0</v>
      </c>
      <c r="E218" s="8">
        <v>0</v>
      </c>
      <c r="F218" s="18"/>
      <c r="G218" s="9">
        <f t="shared" si="3"/>
        <v>30008103</v>
      </c>
      <c r="I218" s="16"/>
    </row>
    <row r="219" spans="1:9" x14ac:dyDescent="0.2">
      <c r="A219" s="14" t="s">
        <v>224</v>
      </c>
      <c r="B219" s="7" t="str">
        <f>"جليليان جليل"</f>
        <v>جليليان جليل</v>
      </c>
      <c r="C219" s="8">
        <v>54021183</v>
      </c>
      <c r="D219" s="8">
        <v>0</v>
      </c>
      <c r="E219" s="8">
        <v>0</v>
      </c>
      <c r="F219" s="18"/>
      <c r="G219" s="9">
        <f t="shared" si="3"/>
        <v>54021183</v>
      </c>
      <c r="I219" s="16"/>
    </row>
    <row r="220" spans="1:9" x14ac:dyDescent="0.2">
      <c r="A220" s="14" t="s">
        <v>225</v>
      </c>
      <c r="B220" s="7" t="str">
        <f>"بهسرشت علي"</f>
        <v>بهسرشت علي</v>
      </c>
      <c r="C220" s="8">
        <v>53915659</v>
      </c>
      <c r="D220" s="8">
        <v>0</v>
      </c>
      <c r="E220" s="8">
        <v>0</v>
      </c>
      <c r="F220" s="18"/>
      <c r="G220" s="9">
        <f t="shared" si="3"/>
        <v>53915659</v>
      </c>
      <c r="I220" s="16"/>
    </row>
    <row r="221" spans="1:9" x14ac:dyDescent="0.2">
      <c r="A221" s="14" t="s">
        <v>226</v>
      </c>
      <c r="B221" s="7" t="str">
        <f>"سروش محمد"</f>
        <v>سروش محمد</v>
      </c>
      <c r="C221" s="8">
        <v>46221633</v>
      </c>
      <c r="D221" s="8">
        <v>0</v>
      </c>
      <c r="E221" s="8">
        <v>0</v>
      </c>
      <c r="F221" s="18"/>
      <c r="G221" s="9">
        <f t="shared" si="3"/>
        <v>46221633</v>
      </c>
      <c r="I221" s="16"/>
    </row>
    <row r="222" spans="1:9" x14ac:dyDescent="0.2">
      <c r="A222" s="14" t="s">
        <v>227</v>
      </c>
      <c r="B222" s="7" t="str">
        <f>"نوري فر عماد"</f>
        <v>نوري فر عماد</v>
      </c>
      <c r="C222" s="8">
        <v>51529350</v>
      </c>
      <c r="D222" s="8">
        <v>0</v>
      </c>
      <c r="E222" s="8">
        <v>0</v>
      </c>
      <c r="F222" s="18"/>
      <c r="G222" s="9">
        <f t="shared" si="3"/>
        <v>51529350</v>
      </c>
      <c r="I222" s="16"/>
    </row>
    <row r="223" spans="1:9" x14ac:dyDescent="0.2">
      <c r="A223" s="14" t="s">
        <v>228</v>
      </c>
      <c r="B223" s="7" t="str">
        <f>"تنگسير اصل حجت"</f>
        <v>تنگسير اصل حجت</v>
      </c>
      <c r="C223" s="8">
        <v>47415318</v>
      </c>
      <c r="D223" s="8">
        <v>0</v>
      </c>
      <c r="E223" s="8">
        <v>0</v>
      </c>
      <c r="F223" s="18"/>
      <c r="G223" s="9">
        <f t="shared" si="3"/>
        <v>47415318</v>
      </c>
      <c r="I223" s="16"/>
    </row>
    <row r="224" spans="1:9" x14ac:dyDescent="0.2">
      <c r="A224" s="14" t="s">
        <v>229</v>
      </c>
      <c r="B224" s="7" t="str">
        <f>"مهري محمد"</f>
        <v>مهري محمد</v>
      </c>
      <c r="C224" s="8">
        <v>36014685</v>
      </c>
      <c r="D224" s="8">
        <v>0</v>
      </c>
      <c r="E224" s="8">
        <v>0</v>
      </c>
      <c r="F224" s="18"/>
      <c r="G224" s="9">
        <f t="shared" si="3"/>
        <v>36014685</v>
      </c>
      <c r="I224" s="16"/>
    </row>
    <row r="225" spans="1:9" x14ac:dyDescent="0.2">
      <c r="A225" s="14" t="s">
        <v>230</v>
      </c>
      <c r="B225" s="7" t="str">
        <f>"احدي علي"</f>
        <v>احدي علي</v>
      </c>
      <c r="C225" s="8">
        <v>54253739</v>
      </c>
      <c r="D225" s="8">
        <v>0</v>
      </c>
      <c r="E225" s="8">
        <v>0</v>
      </c>
      <c r="F225" s="18"/>
      <c r="G225" s="9">
        <f t="shared" si="3"/>
        <v>54253739</v>
      </c>
      <c r="I225" s="16"/>
    </row>
    <row r="226" spans="1:9" x14ac:dyDescent="0.2">
      <c r="A226" s="14" t="s">
        <v>231</v>
      </c>
      <c r="B226" s="7" t="str">
        <f>"خان خانان احسان"</f>
        <v>خان خانان احسان</v>
      </c>
      <c r="C226" s="8">
        <v>44600504</v>
      </c>
      <c r="D226" s="8">
        <v>0</v>
      </c>
      <c r="E226" s="8">
        <v>0</v>
      </c>
      <c r="F226" s="18"/>
      <c r="G226" s="9">
        <f t="shared" si="3"/>
        <v>44600504</v>
      </c>
      <c r="I226" s="16"/>
    </row>
    <row r="227" spans="1:9" x14ac:dyDescent="0.2">
      <c r="A227" s="14" t="s">
        <v>232</v>
      </c>
      <c r="B227" s="7" t="str">
        <f>"معيني حسين"</f>
        <v>معيني حسين</v>
      </c>
      <c r="C227" s="8">
        <v>47362169</v>
      </c>
      <c r="D227" s="8">
        <v>0</v>
      </c>
      <c r="E227" s="8">
        <v>0</v>
      </c>
      <c r="F227" s="18"/>
      <c r="G227" s="9">
        <f t="shared" si="3"/>
        <v>47362169</v>
      </c>
      <c r="I227" s="16"/>
    </row>
    <row r="228" spans="1:9" x14ac:dyDescent="0.2">
      <c r="A228" s="14" t="s">
        <v>233</v>
      </c>
      <c r="B228" s="7" t="str">
        <f>"كارآمد محمد هادي"</f>
        <v>كارآمد محمد هادي</v>
      </c>
      <c r="C228" s="8">
        <v>54884112</v>
      </c>
      <c r="D228" s="8">
        <v>0</v>
      </c>
      <c r="E228" s="8">
        <v>0</v>
      </c>
      <c r="F228" s="18"/>
      <c r="G228" s="9">
        <f t="shared" si="3"/>
        <v>54884112</v>
      </c>
      <c r="I228" s="16"/>
    </row>
    <row r="229" spans="1:9" x14ac:dyDescent="0.2">
      <c r="A229" s="14" t="s">
        <v>234</v>
      </c>
      <c r="B229" s="7" t="str">
        <f>"ايزدبخش عليرضا"</f>
        <v>ايزدبخش عليرضا</v>
      </c>
      <c r="C229" s="8">
        <v>32899400</v>
      </c>
      <c r="D229" s="8">
        <v>0</v>
      </c>
      <c r="E229" s="8">
        <v>0</v>
      </c>
      <c r="F229" s="18"/>
      <c r="G229" s="9">
        <f t="shared" si="3"/>
        <v>32899400</v>
      </c>
      <c r="I229" s="16"/>
    </row>
    <row r="230" spans="1:9" x14ac:dyDescent="0.2">
      <c r="A230" s="14" t="s">
        <v>235</v>
      </c>
      <c r="B230" s="7" t="str">
        <f>"بني اسد حميدرضا"</f>
        <v>بني اسد حميدرضا</v>
      </c>
      <c r="C230" s="8">
        <v>30978002</v>
      </c>
      <c r="D230" s="8">
        <v>0</v>
      </c>
      <c r="E230" s="8">
        <v>0</v>
      </c>
      <c r="F230" s="18"/>
      <c r="G230" s="9">
        <f t="shared" si="3"/>
        <v>30978002</v>
      </c>
      <c r="I230" s="16"/>
    </row>
    <row r="231" spans="1:9" x14ac:dyDescent="0.2">
      <c r="A231" s="14" t="s">
        <v>236</v>
      </c>
      <c r="B231" s="7" t="str">
        <f>"حيدري ابراهيم"</f>
        <v>حيدري ابراهيم</v>
      </c>
      <c r="C231" s="8">
        <v>35016392</v>
      </c>
      <c r="D231" s="8">
        <v>35016392</v>
      </c>
      <c r="E231" s="8">
        <v>0</v>
      </c>
      <c r="F231" s="18"/>
      <c r="G231" s="9">
        <f t="shared" si="3"/>
        <v>0</v>
      </c>
      <c r="I231" s="16"/>
    </row>
    <row r="232" spans="1:9" x14ac:dyDescent="0.2">
      <c r="A232" s="14" t="s">
        <v>237</v>
      </c>
      <c r="B232" s="7" t="str">
        <f>"زنده بودي علي"</f>
        <v>زنده بودي علي</v>
      </c>
      <c r="C232" s="8">
        <v>37961334</v>
      </c>
      <c r="D232" s="8">
        <v>0</v>
      </c>
      <c r="E232" s="8">
        <v>0</v>
      </c>
      <c r="F232" s="18"/>
      <c r="G232" s="9">
        <f t="shared" si="3"/>
        <v>37961334</v>
      </c>
      <c r="I232" s="16"/>
    </row>
    <row r="233" spans="1:9" x14ac:dyDescent="0.2">
      <c r="A233" s="14" t="s">
        <v>238</v>
      </c>
      <c r="B233" s="7" t="str">
        <f>"عالي زاده مهدي"</f>
        <v>عالي زاده مهدي</v>
      </c>
      <c r="C233" s="8">
        <v>23615906</v>
      </c>
      <c r="D233" s="8">
        <v>0</v>
      </c>
      <c r="E233" s="8">
        <v>0</v>
      </c>
      <c r="F233" s="18"/>
      <c r="G233" s="9">
        <f t="shared" si="3"/>
        <v>23615906</v>
      </c>
      <c r="I233" s="16"/>
    </row>
    <row r="234" spans="1:9" x14ac:dyDescent="0.2">
      <c r="A234" s="14" t="s">
        <v>239</v>
      </c>
      <c r="B234" s="7" t="str">
        <f>"عوض پور مهدي"</f>
        <v>عوض پور مهدي</v>
      </c>
      <c r="C234" s="8">
        <v>34780585</v>
      </c>
      <c r="D234" s="8">
        <v>0</v>
      </c>
      <c r="E234" s="8">
        <v>0</v>
      </c>
      <c r="F234" s="18"/>
      <c r="G234" s="9">
        <f t="shared" si="3"/>
        <v>34780585</v>
      </c>
      <c r="I234" s="16"/>
    </row>
    <row r="235" spans="1:9" x14ac:dyDescent="0.2">
      <c r="A235" s="14" t="s">
        <v>240</v>
      </c>
      <c r="B235" s="7" t="str">
        <f>"غلام نژاد دزفولي مهدي"</f>
        <v>غلام نژاد دزفولي مهدي</v>
      </c>
      <c r="C235" s="8">
        <v>33764126</v>
      </c>
      <c r="D235" s="8">
        <v>0</v>
      </c>
      <c r="E235" s="8">
        <v>0</v>
      </c>
      <c r="F235" s="18"/>
      <c r="G235" s="9">
        <f t="shared" si="3"/>
        <v>33764126</v>
      </c>
      <c r="I235" s="16"/>
    </row>
    <row r="236" spans="1:9" x14ac:dyDescent="0.2">
      <c r="A236" s="14" t="s">
        <v>241</v>
      </c>
      <c r="B236" s="7" t="str">
        <f>"نژاد فرحاني محمد"</f>
        <v>نژاد فرحاني محمد</v>
      </c>
      <c r="C236" s="8">
        <v>45424238</v>
      </c>
      <c r="D236" s="8">
        <v>45424238</v>
      </c>
      <c r="E236" s="8">
        <v>0</v>
      </c>
      <c r="F236" s="18"/>
      <c r="G236" s="9">
        <f t="shared" si="3"/>
        <v>0</v>
      </c>
      <c r="I236" s="16"/>
    </row>
    <row r="237" spans="1:9" x14ac:dyDescent="0.2">
      <c r="A237" s="14" t="s">
        <v>242</v>
      </c>
      <c r="B237" s="7" t="str">
        <f>"محسني پور فتح اله"</f>
        <v>محسني پور فتح اله</v>
      </c>
      <c r="C237" s="8">
        <v>34701768</v>
      </c>
      <c r="D237" s="8">
        <v>0</v>
      </c>
      <c r="E237" s="8">
        <v>0</v>
      </c>
      <c r="F237" s="18"/>
      <c r="G237" s="9">
        <f t="shared" si="3"/>
        <v>34701768</v>
      </c>
      <c r="I237" s="16"/>
    </row>
    <row r="238" spans="1:9" x14ac:dyDescent="0.2">
      <c r="A238" s="14" t="s">
        <v>243</v>
      </c>
      <c r="B238" s="7" t="str">
        <f>"محمدي نژاد ابراهيم"</f>
        <v>محمدي نژاد ابراهيم</v>
      </c>
      <c r="C238" s="8">
        <v>28341131</v>
      </c>
      <c r="D238" s="8">
        <v>0</v>
      </c>
      <c r="E238" s="8">
        <v>0</v>
      </c>
      <c r="F238" s="18"/>
      <c r="G238" s="9">
        <f t="shared" si="3"/>
        <v>28341131</v>
      </c>
      <c r="I238" s="16"/>
    </row>
    <row r="239" spans="1:9" x14ac:dyDescent="0.2">
      <c r="A239" s="14" t="s">
        <v>244</v>
      </c>
      <c r="B239" s="7" t="str">
        <f>"حاجياني پ 1218 عليرضا"</f>
        <v>حاجياني پ 1218 عليرضا</v>
      </c>
      <c r="C239" s="8">
        <v>38465395</v>
      </c>
      <c r="D239" s="8">
        <v>0</v>
      </c>
      <c r="E239" s="8">
        <v>0</v>
      </c>
      <c r="F239" s="18"/>
      <c r="G239" s="9">
        <f t="shared" si="3"/>
        <v>38465395</v>
      </c>
      <c r="I239" s="16"/>
    </row>
    <row r="240" spans="1:9" x14ac:dyDescent="0.2">
      <c r="A240" s="14" t="s">
        <v>245</v>
      </c>
      <c r="B240" s="7" t="str">
        <f>"اومن محمد"</f>
        <v>اومن محمد</v>
      </c>
      <c r="C240" s="8">
        <v>18654899</v>
      </c>
      <c r="D240" s="8">
        <v>0</v>
      </c>
      <c r="E240" s="8">
        <v>0</v>
      </c>
      <c r="F240" s="18"/>
      <c r="G240" s="9">
        <f t="shared" si="3"/>
        <v>18654899</v>
      </c>
      <c r="I240" s="16"/>
    </row>
    <row r="241" spans="1:9" x14ac:dyDescent="0.2">
      <c r="A241" s="14" t="s">
        <v>246</v>
      </c>
      <c r="B241" s="7" t="str">
        <f>"تکين اميد"</f>
        <v>تکين اميد</v>
      </c>
      <c r="C241" s="8">
        <v>34563081</v>
      </c>
      <c r="D241" s="8">
        <v>0</v>
      </c>
      <c r="E241" s="8">
        <v>0</v>
      </c>
      <c r="F241" s="18"/>
      <c r="G241" s="9">
        <f t="shared" si="3"/>
        <v>34563081</v>
      </c>
      <c r="I241" s="16"/>
    </row>
    <row r="242" spans="1:9" x14ac:dyDescent="0.2">
      <c r="A242" s="14" t="s">
        <v>247</v>
      </c>
      <c r="B242" s="7" t="str">
        <f>"قاسمي عيسي"</f>
        <v>قاسمي عيسي</v>
      </c>
      <c r="C242" s="8">
        <v>26064281</v>
      </c>
      <c r="D242" s="8">
        <v>0</v>
      </c>
      <c r="E242" s="8">
        <v>0</v>
      </c>
      <c r="F242" s="18"/>
      <c r="G242" s="9">
        <f t="shared" si="3"/>
        <v>26064281</v>
      </c>
      <c r="I242" s="16"/>
    </row>
    <row r="243" spans="1:9" x14ac:dyDescent="0.2">
      <c r="A243" s="14" t="s">
        <v>248</v>
      </c>
      <c r="B243" s="7" t="str">
        <f>"گلرخ مسعود"</f>
        <v>گلرخ مسعود</v>
      </c>
      <c r="C243" s="8">
        <v>27451918</v>
      </c>
      <c r="D243" s="8">
        <v>0</v>
      </c>
      <c r="E243" s="8">
        <v>0</v>
      </c>
      <c r="F243" s="18"/>
      <c r="G243" s="9">
        <f t="shared" si="3"/>
        <v>27451918</v>
      </c>
      <c r="I243" s="16"/>
    </row>
    <row r="244" spans="1:9" x14ac:dyDescent="0.2">
      <c r="A244" s="14" t="s">
        <v>249</v>
      </c>
      <c r="B244" s="7" t="str">
        <f>"شريفي صياد"</f>
        <v>شريفي صياد</v>
      </c>
      <c r="C244" s="8">
        <v>40955767</v>
      </c>
      <c r="D244" s="8">
        <v>0</v>
      </c>
      <c r="E244" s="8">
        <v>0</v>
      </c>
      <c r="F244" s="18"/>
      <c r="G244" s="9">
        <f t="shared" si="3"/>
        <v>40955767</v>
      </c>
      <c r="I244" s="16"/>
    </row>
    <row r="245" spans="1:9" x14ac:dyDescent="0.2">
      <c r="A245" s="14" t="s">
        <v>250</v>
      </c>
      <c r="B245" s="7" t="str">
        <f>"ثابت سروستاني رضا"</f>
        <v>ثابت سروستاني رضا</v>
      </c>
      <c r="C245" s="8">
        <v>36560056</v>
      </c>
      <c r="D245" s="8">
        <v>0</v>
      </c>
      <c r="E245" s="8">
        <v>0</v>
      </c>
      <c r="F245" s="18"/>
      <c r="G245" s="9">
        <f t="shared" si="3"/>
        <v>36560056</v>
      </c>
      <c r="I245" s="16"/>
    </row>
    <row r="246" spans="1:9" x14ac:dyDescent="0.2">
      <c r="A246" s="14" t="s">
        <v>251</v>
      </c>
      <c r="B246" s="7" t="str">
        <f>"حسينلو امير"</f>
        <v>حسينلو امير</v>
      </c>
      <c r="C246" s="8">
        <v>28780804</v>
      </c>
      <c r="D246" s="8">
        <v>0</v>
      </c>
      <c r="E246" s="8">
        <v>0</v>
      </c>
      <c r="F246" s="18"/>
      <c r="G246" s="9">
        <f t="shared" si="3"/>
        <v>28780804</v>
      </c>
      <c r="I246" s="16"/>
    </row>
    <row r="247" spans="1:9" x14ac:dyDescent="0.2">
      <c r="A247" s="14" t="s">
        <v>252</v>
      </c>
      <c r="B247" s="7" t="str">
        <f>"سلحشوري پيمان"</f>
        <v>سلحشوري پيمان</v>
      </c>
      <c r="C247" s="8">
        <v>15241284</v>
      </c>
      <c r="D247" s="8">
        <v>0</v>
      </c>
      <c r="E247" s="8">
        <v>0</v>
      </c>
      <c r="F247" s="18"/>
      <c r="G247" s="9">
        <f t="shared" si="3"/>
        <v>15241284</v>
      </c>
      <c r="I247" s="16"/>
    </row>
    <row r="248" spans="1:9" x14ac:dyDescent="0.2">
      <c r="A248" s="14" t="s">
        <v>253</v>
      </c>
      <c r="B248" s="7" t="str">
        <f>"محسني بناري مسعود"</f>
        <v>محسني بناري مسعود</v>
      </c>
      <c r="C248" s="8">
        <v>20226734</v>
      </c>
      <c r="D248" s="8">
        <v>0</v>
      </c>
      <c r="E248" s="8">
        <v>0</v>
      </c>
      <c r="F248" s="18"/>
      <c r="G248" s="9">
        <f t="shared" si="3"/>
        <v>20226734</v>
      </c>
      <c r="I248" s="16"/>
    </row>
    <row r="249" spans="1:9" x14ac:dyDescent="0.2">
      <c r="A249" s="14" t="s">
        <v>254</v>
      </c>
      <c r="B249" s="7" t="str">
        <f>"باغباني ميثم"</f>
        <v>باغباني ميثم</v>
      </c>
      <c r="C249" s="8">
        <v>21002544</v>
      </c>
      <c r="D249" s="8">
        <v>0</v>
      </c>
      <c r="E249" s="8">
        <v>0</v>
      </c>
      <c r="F249" s="18"/>
      <c r="G249" s="9">
        <f t="shared" si="3"/>
        <v>21002544</v>
      </c>
      <c r="I249" s="16"/>
    </row>
    <row r="250" spans="1:9" x14ac:dyDescent="0.2">
      <c r="A250" s="14" t="s">
        <v>255</v>
      </c>
      <c r="B250" s="7" t="str">
        <f>"حسيني سيد حسين"</f>
        <v>حسيني سيد حسين</v>
      </c>
      <c r="C250" s="8">
        <v>41298547</v>
      </c>
      <c r="D250" s="8">
        <v>0</v>
      </c>
      <c r="E250" s="8">
        <v>0</v>
      </c>
      <c r="F250" s="18"/>
      <c r="G250" s="9">
        <f t="shared" si="3"/>
        <v>41298547</v>
      </c>
      <c r="I250" s="16"/>
    </row>
    <row r="251" spans="1:9" x14ac:dyDescent="0.2">
      <c r="A251" s="14" t="s">
        <v>256</v>
      </c>
      <c r="B251" s="7" t="str">
        <f>"روشني روز محمد"</f>
        <v>روشني روز محمد</v>
      </c>
      <c r="C251" s="8">
        <v>24623152</v>
      </c>
      <c r="D251" s="8">
        <v>0</v>
      </c>
      <c r="E251" s="8">
        <v>0</v>
      </c>
      <c r="F251" s="18"/>
      <c r="G251" s="9">
        <f t="shared" si="3"/>
        <v>24623152</v>
      </c>
      <c r="I251" s="16"/>
    </row>
    <row r="252" spans="1:9" x14ac:dyDescent="0.2">
      <c r="A252" s="14" t="s">
        <v>257</v>
      </c>
      <c r="B252" s="7" t="str">
        <f>"محمدي رضا"</f>
        <v>محمدي رضا</v>
      </c>
      <c r="C252" s="8">
        <v>33620495</v>
      </c>
      <c r="D252" s="8">
        <v>0</v>
      </c>
      <c r="E252" s="8">
        <v>0</v>
      </c>
      <c r="F252" s="18"/>
      <c r="G252" s="9">
        <f t="shared" si="3"/>
        <v>33620495</v>
      </c>
      <c r="I252" s="16"/>
    </row>
    <row r="253" spans="1:9" x14ac:dyDescent="0.2">
      <c r="A253" s="14" t="s">
        <v>258</v>
      </c>
      <c r="B253" s="7" t="str">
        <f>"اسماعيلي نسب علي"</f>
        <v>اسماعيلي نسب علي</v>
      </c>
      <c r="C253" s="8">
        <v>24551666</v>
      </c>
      <c r="D253" s="8">
        <v>0</v>
      </c>
      <c r="E253" s="8">
        <v>0</v>
      </c>
      <c r="F253" s="18"/>
      <c r="G253" s="9">
        <f t="shared" si="3"/>
        <v>24551666</v>
      </c>
      <c r="I253" s="16"/>
    </row>
    <row r="254" spans="1:9" x14ac:dyDescent="0.2">
      <c r="A254" s="14" t="s">
        <v>259</v>
      </c>
      <c r="B254" s="7" t="str">
        <f>"ناطوري احمد"</f>
        <v>ناطوري احمد</v>
      </c>
      <c r="C254" s="8">
        <v>23156272</v>
      </c>
      <c r="D254" s="8">
        <v>0</v>
      </c>
      <c r="E254" s="8">
        <v>0</v>
      </c>
      <c r="F254" s="18"/>
      <c r="G254" s="9">
        <f t="shared" si="3"/>
        <v>23156272</v>
      </c>
      <c r="I254" s="16"/>
    </row>
    <row r="255" spans="1:9" x14ac:dyDescent="0.2">
      <c r="A255" s="14" t="s">
        <v>260</v>
      </c>
      <c r="B255" s="7" t="str">
        <f>"نوروزي ابوطالب"</f>
        <v>نوروزي ابوطالب</v>
      </c>
      <c r="C255" s="8">
        <v>33511533</v>
      </c>
      <c r="D255" s="8">
        <v>0</v>
      </c>
      <c r="E255" s="8">
        <v>0</v>
      </c>
      <c r="F255" s="18"/>
      <c r="G255" s="9">
        <f t="shared" si="3"/>
        <v>33511533</v>
      </c>
      <c r="I255" s="16"/>
    </row>
    <row r="256" spans="1:9" x14ac:dyDescent="0.2">
      <c r="A256" s="14" t="s">
        <v>261</v>
      </c>
      <c r="B256" s="7" t="str">
        <f>"پرهيزکار امين"</f>
        <v>پرهيزکار امين</v>
      </c>
      <c r="C256" s="8">
        <v>35982953</v>
      </c>
      <c r="D256" s="8">
        <v>0</v>
      </c>
      <c r="E256" s="8">
        <v>0</v>
      </c>
      <c r="F256" s="18"/>
      <c r="G256" s="9">
        <f t="shared" si="3"/>
        <v>35982953</v>
      </c>
      <c r="I256" s="16"/>
    </row>
    <row r="257" spans="1:9" x14ac:dyDescent="0.2">
      <c r="A257" s="14" t="s">
        <v>262</v>
      </c>
      <c r="B257" s="7" t="str">
        <f>"مختاري صادق"</f>
        <v>مختاري صادق</v>
      </c>
      <c r="C257" s="8">
        <v>18259713</v>
      </c>
      <c r="D257" s="8">
        <v>0</v>
      </c>
      <c r="E257" s="8">
        <v>0</v>
      </c>
      <c r="F257" s="18"/>
      <c r="G257" s="9">
        <f t="shared" si="3"/>
        <v>18259713</v>
      </c>
      <c r="I257" s="16"/>
    </row>
    <row r="258" spans="1:9" x14ac:dyDescent="0.2">
      <c r="A258" s="14" t="s">
        <v>263</v>
      </c>
      <c r="B258" s="7" t="str">
        <f>"نجفي پيمان"</f>
        <v>نجفي پيمان</v>
      </c>
      <c r="C258" s="8">
        <v>18026472</v>
      </c>
      <c r="D258" s="8">
        <v>0</v>
      </c>
      <c r="E258" s="8">
        <v>0</v>
      </c>
      <c r="F258" s="18"/>
      <c r="G258" s="9">
        <f t="shared" si="3"/>
        <v>18026472</v>
      </c>
      <c r="I258" s="16"/>
    </row>
    <row r="259" spans="1:9" x14ac:dyDescent="0.2">
      <c r="A259" s="14" t="s">
        <v>264</v>
      </c>
      <c r="B259" s="7" t="str">
        <f>"احمدپري محمدرضا"</f>
        <v>احمدپري محمدرضا</v>
      </c>
      <c r="C259" s="8">
        <v>17926742</v>
      </c>
      <c r="D259" s="8">
        <v>0</v>
      </c>
      <c r="E259" s="8">
        <v>0</v>
      </c>
      <c r="F259" s="18"/>
      <c r="G259" s="9">
        <f t="shared" ref="G259:G274" si="4">C259-D259-E259+F259</f>
        <v>17926742</v>
      </c>
      <c r="I259" s="16"/>
    </row>
    <row r="260" spans="1:9" x14ac:dyDescent="0.2">
      <c r="A260" s="14" t="s">
        <v>265</v>
      </c>
      <c r="B260" s="7" t="str">
        <f>"احمد حسيني اسماعيل"</f>
        <v>احمد حسيني اسماعيل</v>
      </c>
      <c r="C260" s="8">
        <v>20060148</v>
      </c>
      <c r="D260" s="8">
        <v>0</v>
      </c>
      <c r="E260" s="8">
        <v>0</v>
      </c>
      <c r="F260" s="18"/>
      <c r="G260" s="9">
        <f t="shared" si="4"/>
        <v>20060148</v>
      </c>
      <c r="I260" s="16"/>
    </row>
    <row r="261" spans="1:9" x14ac:dyDescent="0.2">
      <c r="A261" s="14" t="s">
        <v>266</v>
      </c>
      <c r="B261" s="7" t="str">
        <f>"دهقاني روح اله"</f>
        <v>دهقاني روح اله</v>
      </c>
      <c r="C261" s="8">
        <v>32443597</v>
      </c>
      <c r="D261" s="8">
        <v>0</v>
      </c>
      <c r="E261" s="8">
        <v>0</v>
      </c>
      <c r="F261" s="18"/>
      <c r="G261" s="9">
        <f t="shared" si="4"/>
        <v>32443597</v>
      </c>
      <c r="I261" s="16"/>
    </row>
    <row r="262" spans="1:9" x14ac:dyDescent="0.2">
      <c r="A262" s="14" t="s">
        <v>267</v>
      </c>
      <c r="B262" s="7" t="str">
        <f>"محمدي گلوردي مصطفي"</f>
        <v>محمدي گلوردي مصطفي</v>
      </c>
      <c r="C262" s="8">
        <v>9378230</v>
      </c>
      <c r="D262" s="8">
        <v>0</v>
      </c>
      <c r="E262" s="8">
        <v>0</v>
      </c>
      <c r="F262" s="18"/>
      <c r="G262" s="9">
        <f t="shared" si="4"/>
        <v>9378230</v>
      </c>
      <c r="I262" s="16"/>
    </row>
    <row r="263" spans="1:9" x14ac:dyDescent="0.2">
      <c r="A263" s="14" t="s">
        <v>268</v>
      </c>
      <c r="B263" s="7" t="str">
        <f>"رستمي سجاد"</f>
        <v>رستمي سجاد</v>
      </c>
      <c r="C263" s="8">
        <v>23656078</v>
      </c>
      <c r="D263" s="8">
        <v>23656078</v>
      </c>
      <c r="E263" s="8">
        <v>0</v>
      </c>
      <c r="F263" s="18"/>
      <c r="G263" s="9">
        <f t="shared" si="4"/>
        <v>0</v>
      </c>
      <c r="I263" s="16"/>
    </row>
    <row r="264" spans="1:9" x14ac:dyDescent="0.2">
      <c r="A264" s="14" t="s">
        <v>269</v>
      </c>
      <c r="B264" s="7" t="str">
        <f>"محمدي مصطفي"</f>
        <v>محمدي مصطفي</v>
      </c>
      <c r="C264" s="8">
        <v>32766193</v>
      </c>
      <c r="D264" s="8">
        <v>0</v>
      </c>
      <c r="E264" s="8">
        <v>0</v>
      </c>
      <c r="F264" s="18"/>
      <c r="G264" s="9">
        <f t="shared" si="4"/>
        <v>32766193</v>
      </c>
      <c r="I264" s="16"/>
    </row>
    <row r="265" spans="1:9" x14ac:dyDescent="0.2">
      <c r="A265" s="14" t="s">
        <v>270</v>
      </c>
      <c r="B265" s="7" t="str">
        <f>"اندرياي حسين"</f>
        <v>اندرياي حسين</v>
      </c>
      <c r="C265" s="8">
        <v>19280212</v>
      </c>
      <c r="D265" s="8">
        <v>19280212</v>
      </c>
      <c r="E265" s="8">
        <v>0</v>
      </c>
      <c r="F265" s="18"/>
      <c r="G265" s="9">
        <f t="shared" si="4"/>
        <v>0</v>
      </c>
      <c r="I265" s="16"/>
    </row>
    <row r="266" spans="1:9" x14ac:dyDescent="0.2">
      <c r="A266" s="14" t="s">
        <v>271</v>
      </c>
      <c r="B266" s="7" t="str">
        <f>"تجويدي هادي"</f>
        <v>تجويدي هادي</v>
      </c>
      <c r="C266" s="8">
        <v>13267355</v>
      </c>
      <c r="D266" s="8">
        <v>0</v>
      </c>
      <c r="E266" s="8">
        <v>0</v>
      </c>
      <c r="F266" s="18"/>
      <c r="G266" s="9">
        <f t="shared" si="4"/>
        <v>13267355</v>
      </c>
      <c r="I266" s="16"/>
    </row>
    <row r="267" spans="1:9" x14ac:dyDescent="0.2">
      <c r="A267" s="14" t="s">
        <v>272</v>
      </c>
      <c r="B267" s="7" t="str">
        <f>"نظري مهرداد"</f>
        <v>نظري مهرداد</v>
      </c>
      <c r="C267" s="8">
        <v>9524719</v>
      </c>
      <c r="D267" s="8">
        <v>0</v>
      </c>
      <c r="E267" s="8">
        <v>0</v>
      </c>
      <c r="F267" s="18"/>
      <c r="G267" s="9">
        <f t="shared" si="4"/>
        <v>9524719</v>
      </c>
      <c r="I267" s="16"/>
    </row>
    <row r="268" spans="1:9" x14ac:dyDescent="0.2">
      <c r="A268" s="14" t="s">
        <v>273</v>
      </c>
      <c r="B268" s="7" t="str">
        <f>"نظري تورج"</f>
        <v>نظري تورج</v>
      </c>
      <c r="C268" s="8">
        <v>38732918</v>
      </c>
      <c r="D268" s="8">
        <v>0</v>
      </c>
      <c r="E268" s="8">
        <v>0</v>
      </c>
      <c r="F268" s="18"/>
      <c r="G268" s="9">
        <f t="shared" si="4"/>
        <v>38732918</v>
      </c>
      <c r="I268" s="16"/>
    </row>
    <row r="269" spans="1:9" x14ac:dyDescent="0.2">
      <c r="A269" s="14" t="s">
        <v>274</v>
      </c>
      <c r="B269" s="7" t="str">
        <f>"هاشمي تنگستاني سيد عادل"</f>
        <v>هاشمي تنگستاني سيد عادل</v>
      </c>
      <c r="C269" s="8">
        <v>26267037</v>
      </c>
      <c r="D269" s="8">
        <v>0</v>
      </c>
      <c r="E269" s="8">
        <v>0</v>
      </c>
      <c r="F269" s="18"/>
      <c r="G269" s="9">
        <f t="shared" si="4"/>
        <v>26267037</v>
      </c>
      <c r="I269" s="16"/>
    </row>
    <row r="270" spans="1:9" x14ac:dyDescent="0.2">
      <c r="A270" s="14" t="s">
        <v>275</v>
      </c>
      <c r="B270" s="7" t="str">
        <f>"زارع گلستاني اميد"</f>
        <v>زارع گلستاني اميد</v>
      </c>
      <c r="C270" s="8">
        <v>27288957</v>
      </c>
      <c r="D270" s="8">
        <v>0</v>
      </c>
      <c r="E270" s="8">
        <v>0</v>
      </c>
      <c r="F270" s="18"/>
      <c r="G270" s="9">
        <f t="shared" si="4"/>
        <v>27288957</v>
      </c>
      <c r="I270" s="16"/>
    </row>
    <row r="271" spans="1:9" x14ac:dyDescent="0.2">
      <c r="A271" s="14" t="s">
        <v>276</v>
      </c>
      <c r="B271" s="7" t="str">
        <f>"رحيمي ساسان"</f>
        <v>رحيمي ساسان</v>
      </c>
      <c r="C271" s="8">
        <v>18285928</v>
      </c>
      <c r="D271" s="8">
        <v>0</v>
      </c>
      <c r="E271" s="8">
        <v>0</v>
      </c>
      <c r="F271" s="18"/>
      <c r="G271" s="9">
        <f t="shared" si="4"/>
        <v>18285928</v>
      </c>
      <c r="I271" s="16"/>
    </row>
    <row r="272" spans="1:9" x14ac:dyDescent="0.2">
      <c r="A272" s="14" t="s">
        <v>277</v>
      </c>
      <c r="B272" s="7" t="str">
        <f>"احمدي دوقزلو اشکان"</f>
        <v>احمدي دوقزلو اشکان</v>
      </c>
      <c r="C272" s="8">
        <v>22915284</v>
      </c>
      <c r="D272" s="8">
        <v>0</v>
      </c>
      <c r="E272" s="8">
        <v>0</v>
      </c>
      <c r="F272" s="18"/>
      <c r="G272" s="9">
        <f t="shared" si="4"/>
        <v>22915284</v>
      </c>
      <c r="I272" s="16"/>
    </row>
    <row r="273" spans="1:9" x14ac:dyDescent="0.2">
      <c r="A273" s="19"/>
      <c r="B273" s="20" t="s">
        <v>281</v>
      </c>
      <c r="C273" s="21"/>
      <c r="D273" s="21"/>
      <c r="E273" s="21">
        <v>5000000</v>
      </c>
      <c r="F273" s="22"/>
      <c r="G273" s="9"/>
      <c r="I273" s="16"/>
    </row>
    <row r="274" spans="1:9" ht="18.75" thickBot="1" x14ac:dyDescent="0.25">
      <c r="A274" s="15"/>
      <c r="B274" s="10" t="s">
        <v>6</v>
      </c>
      <c r="C274" s="11">
        <f>SUM(C2:C272)</f>
        <v>11545077751</v>
      </c>
      <c r="D274" s="11">
        <f>SUM(D2:D272)</f>
        <v>668939066</v>
      </c>
      <c r="E274" s="11">
        <f>SUM(E2:E273)</f>
        <v>1226923183</v>
      </c>
      <c r="F274" s="11">
        <f>SUM(F2:F273)</f>
        <v>193514444</v>
      </c>
      <c r="G274" s="9">
        <f>SUM(G2:G273)</f>
        <v>9847729946</v>
      </c>
    </row>
    <row r="275" spans="1:9" ht="18.75" thickTop="1" x14ac:dyDescent="0.2">
      <c r="I275" s="16"/>
    </row>
  </sheetData>
  <autoFilter ref="A1:G275"/>
  <pageMargins left="0.70866141732283472" right="0.70866141732283472" top="0.74803149606299213" bottom="0.74803149606299213" header="0.31496062992125984" footer="0.31496062992125984"/>
  <pageSetup paperSize="9" scale="88" orientation="portrait" horizontalDpi="4294967295" verticalDpi="4294967295" r:id="rId1"/>
  <colBreaks count="1" manualBreakCount="1">
    <brk id="7" max="2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3"/>
  <sheetViews>
    <sheetView rightToLeft="1" workbookViewId="0">
      <selection activeCell="B1" sqref="B1:B1048576"/>
    </sheetView>
  </sheetViews>
  <sheetFormatPr defaultRowHeight="14.25" x14ac:dyDescent="0.2"/>
  <cols>
    <col min="2" max="2" width="8.875" bestFit="1" customWidth="1"/>
  </cols>
  <sheetData>
    <row r="1" spans="1:2" x14ac:dyDescent="0.2">
      <c r="B1" t="s">
        <v>278</v>
      </c>
    </row>
    <row r="2" spans="1:2" x14ac:dyDescent="0.2">
      <c r="A2" t="s">
        <v>7</v>
      </c>
      <c r="B2">
        <v>0</v>
      </c>
    </row>
    <row r="3" spans="1:2" x14ac:dyDescent="0.2">
      <c r="A3" t="s">
        <v>8</v>
      </c>
      <c r="B3">
        <v>0</v>
      </c>
    </row>
    <row r="4" spans="1:2" x14ac:dyDescent="0.2">
      <c r="A4" t="s">
        <v>9</v>
      </c>
      <c r="B4">
        <v>0</v>
      </c>
    </row>
    <row r="5" spans="1:2" x14ac:dyDescent="0.2">
      <c r="A5" t="s">
        <v>10</v>
      </c>
      <c r="B5">
        <v>0</v>
      </c>
    </row>
    <row r="6" spans="1:2" x14ac:dyDescent="0.2">
      <c r="A6" t="s">
        <v>11</v>
      </c>
      <c r="B6">
        <v>0</v>
      </c>
    </row>
    <row r="7" spans="1:2" x14ac:dyDescent="0.2">
      <c r="A7" t="s">
        <v>12</v>
      </c>
      <c r="B7">
        <v>0</v>
      </c>
    </row>
    <row r="8" spans="1:2" x14ac:dyDescent="0.2">
      <c r="A8" t="s">
        <v>13</v>
      </c>
      <c r="B8">
        <v>58810794</v>
      </c>
    </row>
    <row r="9" spans="1:2" x14ac:dyDescent="0.2">
      <c r="A9" t="s">
        <v>14</v>
      </c>
      <c r="B9">
        <v>52323378</v>
      </c>
    </row>
    <row r="10" spans="1:2" x14ac:dyDescent="0.2">
      <c r="A10" t="s">
        <v>15</v>
      </c>
      <c r="B10">
        <v>54348684</v>
      </c>
    </row>
    <row r="11" spans="1:2" x14ac:dyDescent="0.2">
      <c r="A11" t="s">
        <v>16</v>
      </c>
      <c r="B11">
        <v>37899821</v>
      </c>
    </row>
    <row r="12" spans="1:2" x14ac:dyDescent="0.2">
      <c r="A12" t="s">
        <v>17</v>
      </c>
      <c r="B12">
        <v>0</v>
      </c>
    </row>
    <row r="13" spans="1:2" x14ac:dyDescent="0.2">
      <c r="A13" t="s">
        <v>18</v>
      </c>
      <c r="B13">
        <v>63414058</v>
      </c>
    </row>
    <row r="14" spans="1:2" x14ac:dyDescent="0.2">
      <c r="A14" t="s">
        <v>19</v>
      </c>
      <c r="B14">
        <v>0</v>
      </c>
    </row>
    <row r="15" spans="1:2" x14ac:dyDescent="0.2">
      <c r="A15" t="s">
        <v>20</v>
      </c>
      <c r="B15">
        <v>0</v>
      </c>
    </row>
    <row r="16" spans="1:2" x14ac:dyDescent="0.2">
      <c r="A16" t="s">
        <v>21</v>
      </c>
      <c r="B16">
        <v>38522241</v>
      </c>
    </row>
    <row r="17" spans="1:2" x14ac:dyDescent="0.2">
      <c r="A17" t="s">
        <v>22</v>
      </c>
      <c r="B17">
        <v>58005787</v>
      </c>
    </row>
    <row r="18" spans="1:2" x14ac:dyDescent="0.2">
      <c r="A18" t="s">
        <v>23</v>
      </c>
      <c r="B18">
        <v>59027439</v>
      </c>
    </row>
    <row r="19" spans="1:2" x14ac:dyDescent="0.2">
      <c r="A19" t="s">
        <v>24</v>
      </c>
      <c r="B19">
        <v>0</v>
      </c>
    </row>
    <row r="20" spans="1:2" x14ac:dyDescent="0.2">
      <c r="A20" t="s">
        <v>25</v>
      </c>
      <c r="B20">
        <v>0</v>
      </c>
    </row>
    <row r="21" spans="1:2" x14ac:dyDescent="0.2">
      <c r="A21" t="s">
        <v>26</v>
      </c>
      <c r="B21">
        <v>0</v>
      </c>
    </row>
    <row r="22" spans="1:2" x14ac:dyDescent="0.2">
      <c r="A22" t="s">
        <v>27</v>
      </c>
      <c r="B22">
        <v>0</v>
      </c>
    </row>
    <row r="23" spans="1:2" x14ac:dyDescent="0.2">
      <c r="A23" t="s">
        <v>28</v>
      </c>
      <c r="B23">
        <v>0</v>
      </c>
    </row>
    <row r="24" spans="1:2" x14ac:dyDescent="0.2">
      <c r="A24" t="s">
        <v>29</v>
      </c>
      <c r="B24">
        <v>42862156</v>
      </c>
    </row>
    <row r="25" spans="1:2" x14ac:dyDescent="0.2">
      <c r="A25" t="s">
        <v>30</v>
      </c>
      <c r="B25">
        <v>0</v>
      </c>
    </row>
    <row r="26" spans="1:2" x14ac:dyDescent="0.2">
      <c r="A26" t="s">
        <v>31</v>
      </c>
      <c r="B26">
        <v>0</v>
      </c>
    </row>
    <row r="27" spans="1:2" x14ac:dyDescent="0.2">
      <c r="A27" t="s">
        <v>32</v>
      </c>
      <c r="B27">
        <v>57552774</v>
      </c>
    </row>
    <row r="28" spans="1:2" x14ac:dyDescent="0.2">
      <c r="A28" t="s">
        <v>33</v>
      </c>
      <c r="B28">
        <v>47076265</v>
      </c>
    </row>
    <row r="29" spans="1:2" x14ac:dyDescent="0.2">
      <c r="A29" t="s">
        <v>34</v>
      </c>
      <c r="B29">
        <v>0</v>
      </c>
    </row>
    <row r="30" spans="1:2" x14ac:dyDescent="0.2">
      <c r="A30" t="s">
        <v>35</v>
      </c>
      <c r="B30">
        <v>0</v>
      </c>
    </row>
    <row r="31" spans="1:2" x14ac:dyDescent="0.2">
      <c r="A31" t="s">
        <v>36</v>
      </c>
      <c r="B31">
        <v>0</v>
      </c>
    </row>
    <row r="32" spans="1:2" x14ac:dyDescent="0.2">
      <c r="A32" t="s">
        <v>37</v>
      </c>
      <c r="B32">
        <v>47278087</v>
      </c>
    </row>
    <row r="33" spans="1:2" x14ac:dyDescent="0.2">
      <c r="A33" t="s">
        <v>38</v>
      </c>
      <c r="B33">
        <v>0</v>
      </c>
    </row>
    <row r="34" spans="1:2" x14ac:dyDescent="0.2">
      <c r="A34" t="s">
        <v>39</v>
      </c>
      <c r="B34">
        <v>0</v>
      </c>
    </row>
    <row r="35" spans="1:2" x14ac:dyDescent="0.2">
      <c r="A35" t="s">
        <v>40</v>
      </c>
      <c r="B35">
        <v>52512996</v>
      </c>
    </row>
    <row r="36" spans="1:2" x14ac:dyDescent="0.2">
      <c r="A36" t="s">
        <v>41</v>
      </c>
      <c r="B36">
        <v>0</v>
      </c>
    </row>
    <row r="37" spans="1:2" x14ac:dyDescent="0.2">
      <c r="A37" t="s">
        <v>42</v>
      </c>
      <c r="B37">
        <v>0</v>
      </c>
    </row>
    <row r="38" spans="1:2" x14ac:dyDescent="0.2">
      <c r="A38" t="s">
        <v>43</v>
      </c>
      <c r="B38">
        <v>60778072</v>
      </c>
    </row>
    <row r="39" spans="1:2" x14ac:dyDescent="0.2">
      <c r="A39" t="s">
        <v>44</v>
      </c>
      <c r="B39">
        <v>49822687</v>
      </c>
    </row>
    <row r="40" spans="1:2" x14ac:dyDescent="0.2">
      <c r="A40" t="s">
        <v>45</v>
      </c>
      <c r="B40">
        <v>61132298</v>
      </c>
    </row>
    <row r="41" spans="1:2" x14ac:dyDescent="0.2">
      <c r="A41" t="s">
        <v>46</v>
      </c>
      <c r="B41">
        <v>83325364</v>
      </c>
    </row>
    <row r="42" spans="1:2" x14ac:dyDescent="0.2">
      <c r="A42" t="s">
        <v>47</v>
      </c>
      <c r="B42">
        <v>45001997</v>
      </c>
    </row>
    <row r="43" spans="1:2" x14ac:dyDescent="0.2">
      <c r="A43" t="s">
        <v>48</v>
      </c>
      <c r="B43">
        <v>39096218</v>
      </c>
    </row>
    <row r="44" spans="1:2" x14ac:dyDescent="0.2">
      <c r="A44" t="s">
        <v>49</v>
      </c>
      <c r="B44">
        <v>44066555</v>
      </c>
    </row>
    <row r="45" spans="1:2" x14ac:dyDescent="0.2">
      <c r="A45" t="s">
        <v>50</v>
      </c>
      <c r="B45">
        <v>41888985</v>
      </c>
    </row>
    <row r="46" spans="1:2" x14ac:dyDescent="0.2">
      <c r="A46" t="s">
        <v>51</v>
      </c>
      <c r="B46">
        <v>44043721</v>
      </c>
    </row>
    <row r="47" spans="1:2" x14ac:dyDescent="0.2">
      <c r="A47" t="s">
        <v>52</v>
      </c>
      <c r="B47">
        <v>35401681</v>
      </c>
    </row>
    <row r="48" spans="1:2" x14ac:dyDescent="0.2">
      <c r="A48" t="s">
        <v>53</v>
      </c>
      <c r="B48">
        <v>42881930</v>
      </c>
    </row>
    <row r="49" spans="1:2" x14ac:dyDescent="0.2">
      <c r="A49" t="s">
        <v>54</v>
      </c>
      <c r="B49">
        <v>0</v>
      </c>
    </row>
    <row r="50" spans="1:2" x14ac:dyDescent="0.2">
      <c r="A50" t="s">
        <v>55</v>
      </c>
      <c r="B50">
        <v>27293621</v>
      </c>
    </row>
    <row r="51" spans="1:2" x14ac:dyDescent="0.2">
      <c r="A51" t="s">
        <v>56</v>
      </c>
      <c r="B51">
        <v>0</v>
      </c>
    </row>
    <row r="52" spans="1:2" x14ac:dyDescent="0.2">
      <c r="A52" t="s">
        <v>57</v>
      </c>
      <c r="B52">
        <v>10089311</v>
      </c>
    </row>
    <row r="53" spans="1:2" x14ac:dyDescent="0.2">
      <c r="A53" t="s">
        <v>58</v>
      </c>
      <c r="B53">
        <v>56636681</v>
      </c>
    </row>
    <row r="54" spans="1:2" x14ac:dyDescent="0.2">
      <c r="A54" t="s">
        <v>59</v>
      </c>
      <c r="B54">
        <v>41874423</v>
      </c>
    </row>
    <row r="55" spans="1:2" x14ac:dyDescent="0.2">
      <c r="A55" t="s">
        <v>60</v>
      </c>
      <c r="B55">
        <v>33217031</v>
      </c>
    </row>
    <row r="56" spans="1:2" x14ac:dyDescent="0.2">
      <c r="A56" t="s">
        <v>61</v>
      </c>
      <c r="B56">
        <v>56471425</v>
      </c>
    </row>
    <row r="57" spans="1:2" x14ac:dyDescent="0.2">
      <c r="A57" t="s">
        <v>62</v>
      </c>
      <c r="B57">
        <v>38788880</v>
      </c>
    </row>
    <row r="58" spans="1:2" x14ac:dyDescent="0.2">
      <c r="A58" t="s">
        <v>63</v>
      </c>
      <c r="B58">
        <v>57159404</v>
      </c>
    </row>
    <row r="59" spans="1:2" x14ac:dyDescent="0.2">
      <c r="A59" t="s">
        <v>64</v>
      </c>
      <c r="B59">
        <v>60072452</v>
      </c>
    </row>
    <row r="60" spans="1:2" x14ac:dyDescent="0.2">
      <c r="A60" t="s">
        <v>65</v>
      </c>
      <c r="B60">
        <v>86142066</v>
      </c>
    </row>
    <row r="61" spans="1:2" x14ac:dyDescent="0.2">
      <c r="A61" t="s">
        <v>66</v>
      </c>
      <c r="B61">
        <v>40466507</v>
      </c>
    </row>
    <row r="62" spans="1:2" x14ac:dyDescent="0.2">
      <c r="A62" t="s">
        <v>67</v>
      </c>
      <c r="B62">
        <v>54730257</v>
      </c>
    </row>
    <row r="63" spans="1:2" x14ac:dyDescent="0.2">
      <c r="A63" t="s">
        <v>68</v>
      </c>
      <c r="B63">
        <v>85858502</v>
      </c>
    </row>
    <row r="64" spans="1:2" x14ac:dyDescent="0.2">
      <c r="A64" t="s">
        <v>69</v>
      </c>
      <c r="B64">
        <v>37772532</v>
      </c>
    </row>
    <row r="65" spans="1:2" x14ac:dyDescent="0.2">
      <c r="A65" t="s">
        <v>70</v>
      </c>
      <c r="B65">
        <v>58558597</v>
      </c>
    </row>
    <row r="66" spans="1:2" x14ac:dyDescent="0.2">
      <c r="A66" t="s">
        <v>71</v>
      </c>
      <c r="B66">
        <v>51438729</v>
      </c>
    </row>
    <row r="67" spans="1:2" x14ac:dyDescent="0.2">
      <c r="A67" t="s">
        <v>72</v>
      </c>
      <c r="B67">
        <v>58866447</v>
      </c>
    </row>
    <row r="68" spans="1:2" x14ac:dyDescent="0.2">
      <c r="A68" t="s">
        <v>73</v>
      </c>
      <c r="B68">
        <v>56728439</v>
      </c>
    </row>
    <row r="69" spans="1:2" x14ac:dyDescent="0.2">
      <c r="A69" t="s">
        <v>74</v>
      </c>
      <c r="B69">
        <v>30221292</v>
      </c>
    </row>
    <row r="70" spans="1:2" x14ac:dyDescent="0.2">
      <c r="A70" t="s">
        <v>75</v>
      </c>
      <c r="B70">
        <v>28652880</v>
      </c>
    </row>
    <row r="71" spans="1:2" x14ac:dyDescent="0.2">
      <c r="A71" t="s">
        <v>76</v>
      </c>
      <c r="B71">
        <v>38504453</v>
      </c>
    </row>
    <row r="72" spans="1:2" x14ac:dyDescent="0.2">
      <c r="A72" t="s">
        <v>77</v>
      </c>
      <c r="B72">
        <v>76893500</v>
      </c>
    </row>
    <row r="73" spans="1:2" x14ac:dyDescent="0.2">
      <c r="A73" t="s">
        <v>78</v>
      </c>
      <c r="B73">
        <v>44932367</v>
      </c>
    </row>
    <row r="74" spans="1:2" x14ac:dyDescent="0.2">
      <c r="A74" t="s">
        <v>79</v>
      </c>
      <c r="B74">
        <v>37085810</v>
      </c>
    </row>
    <row r="75" spans="1:2" x14ac:dyDescent="0.2">
      <c r="A75" t="s">
        <v>80</v>
      </c>
      <c r="B75">
        <v>27745814</v>
      </c>
    </row>
    <row r="76" spans="1:2" x14ac:dyDescent="0.2">
      <c r="A76" t="s">
        <v>81</v>
      </c>
      <c r="B76">
        <v>53746844</v>
      </c>
    </row>
    <row r="77" spans="1:2" x14ac:dyDescent="0.2">
      <c r="A77" t="s">
        <v>82</v>
      </c>
      <c r="B77">
        <v>51466861</v>
      </c>
    </row>
    <row r="78" spans="1:2" x14ac:dyDescent="0.2">
      <c r="A78" t="s">
        <v>83</v>
      </c>
      <c r="B78">
        <v>49103154</v>
      </c>
    </row>
    <row r="79" spans="1:2" x14ac:dyDescent="0.2">
      <c r="A79" t="s">
        <v>84</v>
      </c>
      <c r="B79">
        <v>55591220</v>
      </c>
    </row>
    <row r="80" spans="1:2" x14ac:dyDescent="0.2">
      <c r="A80" t="s">
        <v>85</v>
      </c>
      <c r="B80">
        <v>54637041</v>
      </c>
    </row>
    <row r="81" spans="1:2" x14ac:dyDescent="0.2">
      <c r="A81" t="s">
        <v>86</v>
      </c>
      <c r="B81">
        <v>37159892</v>
      </c>
    </row>
    <row r="82" spans="1:2" x14ac:dyDescent="0.2">
      <c r="A82" t="s">
        <v>87</v>
      </c>
      <c r="B82">
        <v>74379254</v>
      </c>
    </row>
    <row r="83" spans="1:2" x14ac:dyDescent="0.2">
      <c r="A83" t="s">
        <v>88</v>
      </c>
      <c r="B83">
        <v>50773423</v>
      </c>
    </row>
    <row r="84" spans="1:2" x14ac:dyDescent="0.2">
      <c r="A84" t="s">
        <v>89</v>
      </c>
      <c r="B84">
        <v>36561248</v>
      </c>
    </row>
    <row r="85" spans="1:2" x14ac:dyDescent="0.2">
      <c r="A85" t="s">
        <v>90</v>
      </c>
      <c r="B85">
        <v>51019405</v>
      </c>
    </row>
    <row r="86" spans="1:2" x14ac:dyDescent="0.2">
      <c r="A86" t="s">
        <v>91</v>
      </c>
      <c r="B86">
        <v>50157707</v>
      </c>
    </row>
    <row r="87" spans="1:2" x14ac:dyDescent="0.2">
      <c r="A87" t="s">
        <v>92</v>
      </c>
      <c r="B87">
        <v>0</v>
      </c>
    </row>
    <row r="88" spans="1:2" x14ac:dyDescent="0.2">
      <c r="A88" t="s">
        <v>93</v>
      </c>
      <c r="B88">
        <v>29859857</v>
      </c>
    </row>
    <row r="89" spans="1:2" x14ac:dyDescent="0.2">
      <c r="A89" t="s">
        <v>94</v>
      </c>
      <c r="B89">
        <v>37487121</v>
      </c>
    </row>
    <row r="90" spans="1:2" x14ac:dyDescent="0.2">
      <c r="A90" t="s">
        <v>95</v>
      </c>
      <c r="B90">
        <v>51361686</v>
      </c>
    </row>
    <row r="91" spans="1:2" x14ac:dyDescent="0.2">
      <c r="A91" t="s">
        <v>96</v>
      </c>
      <c r="B91">
        <v>48530864</v>
      </c>
    </row>
    <row r="92" spans="1:2" x14ac:dyDescent="0.2">
      <c r="A92" t="s">
        <v>97</v>
      </c>
      <c r="B92">
        <v>29632960</v>
      </c>
    </row>
    <row r="93" spans="1:2" x14ac:dyDescent="0.2">
      <c r="A93" t="s">
        <v>98</v>
      </c>
      <c r="B93">
        <v>50723665</v>
      </c>
    </row>
    <row r="94" spans="1:2" x14ac:dyDescent="0.2">
      <c r="A94" t="s">
        <v>99</v>
      </c>
      <c r="B94">
        <v>19177631</v>
      </c>
    </row>
    <row r="95" spans="1:2" x14ac:dyDescent="0.2">
      <c r="A95" t="s">
        <v>100</v>
      </c>
      <c r="B95">
        <v>46002109</v>
      </c>
    </row>
    <row r="96" spans="1:2" x14ac:dyDescent="0.2">
      <c r="A96" t="s">
        <v>101</v>
      </c>
      <c r="B96">
        <v>60241372</v>
      </c>
    </row>
    <row r="97" spans="1:2" x14ac:dyDescent="0.2">
      <c r="A97" t="s">
        <v>102</v>
      </c>
      <c r="B97">
        <v>40201993</v>
      </c>
    </row>
    <row r="98" spans="1:2" x14ac:dyDescent="0.2">
      <c r="A98" t="s">
        <v>103</v>
      </c>
      <c r="B98">
        <v>51992609</v>
      </c>
    </row>
    <row r="99" spans="1:2" x14ac:dyDescent="0.2">
      <c r="A99" t="s">
        <v>104</v>
      </c>
      <c r="B99">
        <v>51922719</v>
      </c>
    </row>
    <row r="100" spans="1:2" x14ac:dyDescent="0.2">
      <c r="A100" t="s">
        <v>105</v>
      </c>
      <c r="B100">
        <v>43753957</v>
      </c>
    </row>
    <row r="101" spans="1:2" x14ac:dyDescent="0.2">
      <c r="A101" t="s">
        <v>106</v>
      </c>
      <c r="B101">
        <v>0</v>
      </c>
    </row>
    <row r="102" spans="1:2" x14ac:dyDescent="0.2">
      <c r="A102" t="s">
        <v>107</v>
      </c>
      <c r="B102">
        <v>46803157</v>
      </c>
    </row>
    <row r="103" spans="1:2" x14ac:dyDescent="0.2">
      <c r="A103" t="s">
        <v>108</v>
      </c>
      <c r="B103">
        <v>51197453</v>
      </c>
    </row>
    <row r="104" spans="1:2" x14ac:dyDescent="0.2">
      <c r="A104" t="s">
        <v>109</v>
      </c>
      <c r="B104">
        <v>52085694</v>
      </c>
    </row>
    <row r="105" spans="1:2" x14ac:dyDescent="0.2">
      <c r="A105" t="s">
        <v>110</v>
      </c>
      <c r="B105">
        <v>47978189</v>
      </c>
    </row>
    <row r="106" spans="1:2" x14ac:dyDescent="0.2">
      <c r="A106" t="s">
        <v>111</v>
      </c>
      <c r="B106">
        <v>39805712</v>
      </c>
    </row>
    <row r="107" spans="1:2" x14ac:dyDescent="0.2">
      <c r="A107" t="s">
        <v>112</v>
      </c>
      <c r="B107">
        <v>49497625</v>
      </c>
    </row>
    <row r="108" spans="1:2" x14ac:dyDescent="0.2">
      <c r="A108" t="s">
        <v>113</v>
      </c>
      <c r="B108">
        <v>44626304</v>
      </c>
    </row>
    <row r="109" spans="1:2" x14ac:dyDescent="0.2">
      <c r="A109" t="s">
        <v>114</v>
      </c>
      <c r="B109">
        <v>74880363</v>
      </c>
    </row>
    <row r="110" spans="1:2" x14ac:dyDescent="0.2">
      <c r="A110" t="s">
        <v>115</v>
      </c>
      <c r="B110">
        <v>55158361</v>
      </c>
    </row>
    <row r="111" spans="1:2" x14ac:dyDescent="0.2">
      <c r="A111" t="s">
        <v>116</v>
      </c>
      <c r="B111">
        <v>52434562</v>
      </c>
    </row>
    <row r="112" spans="1:2" x14ac:dyDescent="0.2">
      <c r="A112" t="s">
        <v>117</v>
      </c>
      <c r="B112">
        <v>0</v>
      </c>
    </row>
    <row r="113" spans="1:2" x14ac:dyDescent="0.2">
      <c r="A113" t="s">
        <v>118</v>
      </c>
      <c r="B113">
        <v>0</v>
      </c>
    </row>
    <row r="114" spans="1:2" x14ac:dyDescent="0.2">
      <c r="A114" t="s">
        <v>119</v>
      </c>
      <c r="B114">
        <v>69662957</v>
      </c>
    </row>
    <row r="115" spans="1:2" x14ac:dyDescent="0.2">
      <c r="A115" t="s">
        <v>120</v>
      </c>
      <c r="B115">
        <v>50522558</v>
      </c>
    </row>
    <row r="116" spans="1:2" x14ac:dyDescent="0.2">
      <c r="A116" t="s">
        <v>121</v>
      </c>
      <c r="B116">
        <v>59553123</v>
      </c>
    </row>
    <row r="117" spans="1:2" x14ac:dyDescent="0.2">
      <c r="A117" t="s">
        <v>122</v>
      </c>
      <c r="B117">
        <v>40695445</v>
      </c>
    </row>
    <row r="118" spans="1:2" x14ac:dyDescent="0.2">
      <c r="A118" t="s">
        <v>123</v>
      </c>
      <c r="B118">
        <v>40637318</v>
      </c>
    </row>
    <row r="119" spans="1:2" x14ac:dyDescent="0.2">
      <c r="A119" t="s">
        <v>124</v>
      </c>
      <c r="B119">
        <v>54702456</v>
      </c>
    </row>
    <row r="120" spans="1:2" x14ac:dyDescent="0.2">
      <c r="A120" t="s">
        <v>125</v>
      </c>
      <c r="B120">
        <v>30094596</v>
      </c>
    </row>
    <row r="121" spans="1:2" x14ac:dyDescent="0.2">
      <c r="A121" t="s">
        <v>126</v>
      </c>
      <c r="B121">
        <v>29819899</v>
      </c>
    </row>
    <row r="122" spans="1:2" x14ac:dyDescent="0.2">
      <c r="A122" t="s">
        <v>127</v>
      </c>
      <c r="B122">
        <v>57449571</v>
      </c>
    </row>
    <row r="123" spans="1:2" x14ac:dyDescent="0.2">
      <c r="A123" t="s">
        <v>128</v>
      </c>
      <c r="B123">
        <v>41812691</v>
      </c>
    </row>
    <row r="124" spans="1:2" x14ac:dyDescent="0.2">
      <c r="A124" t="s">
        <v>129</v>
      </c>
      <c r="B124">
        <v>70946629</v>
      </c>
    </row>
    <row r="125" spans="1:2" x14ac:dyDescent="0.2">
      <c r="A125" t="s">
        <v>130</v>
      </c>
      <c r="B125">
        <v>39733900</v>
      </c>
    </row>
    <row r="126" spans="1:2" x14ac:dyDescent="0.2">
      <c r="A126" t="s">
        <v>131</v>
      </c>
      <c r="B126">
        <v>49570275</v>
      </c>
    </row>
    <row r="127" spans="1:2" x14ac:dyDescent="0.2">
      <c r="A127" t="s">
        <v>132</v>
      </c>
      <c r="B127">
        <v>30158065</v>
      </c>
    </row>
    <row r="128" spans="1:2" x14ac:dyDescent="0.2">
      <c r="A128" t="s">
        <v>133</v>
      </c>
      <c r="B128">
        <v>55278702</v>
      </c>
    </row>
    <row r="129" spans="1:2" x14ac:dyDescent="0.2">
      <c r="A129" t="s">
        <v>134</v>
      </c>
      <c r="B129">
        <v>29883285</v>
      </c>
    </row>
    <row r="130" spans="1:2" x14ac:dyDescent="0.2">
      <c r="A130" t="s">
        <v>135</v>
      </c>
      <c r="B130">
        <v>41970014</v>
      </c>
    </row>
    <row r="131" spans="1:2" x14ac:dyDescent="0.2">
      <c r="A131" t="s">
        <v>136</v>
      </c>
      <c r="B131">
        <v>45132714</v>
      </c>
    </row>
    <row r="132" spans="1:2" x14ac:dyDescent="0.2">
      <c r="A132" t="s">
        <v>137</v>
      </c>
      <c r="B132">
        <v>0</v>
      </c>
    </row>
    <row r="133" spans="1:2" x14ac:dyDescent="0.2">
      <c r="A133" t="s">
        <v>138</v>
      </c>
      <c r="B133">
        <v>68929057</v>
      </c>
    </row>
    <row r="134" spans="1:2" x14ac:dyDescent="0.2">
      <c r="A134" t="s">
        <v>139</v>
      </c>
      <c r="B134">
        <v>24805418</v>
      </c>
    </row>
    <row r="135" spans="1:2" x14ac:dyDescent="0.2">
      <c r="A135" t="s">
        <v>140</v>
      </c>
      <c r="B135">
        <v>48872002</v>
      </c>
    </row>
    <row r="136" spans="1:2" x14ac:dyDescent="0.2">
      <c r="A136" t="s">
        <v>141</v>
      </c>
      <c r="B136">
        <v>31232629</v>
      </c>
    </row>
    <row r="137" spans="1:2" x14ac:dyDescent="0.2">
      <c r="A137" t="s">
        <v>142</v>
      </c>
      <c r="B137">
        <v>45000545</v>
      </c>
    </row>
    <row r="138" spans="1:2" x14ac:dyDescent="0.2">
      <c r="A138" t="s">
        <v>143</v>
      </c>
      <c r="B138">
        <v>18572643</v>
      </c>
    </row>
    <row r="139" spans="1:2" x14ac:dyDescent="0.2">
      <c r="A139" t="s">
        <v>144</v>
      </c>
      <c r="B139">
        <v>55009294</v>
      </c>
    </row>
    <row r="140" spans="1:2" x14ac:dyDescent="0.2">
      <c r="A140" t="s">
        <v>145</v>
      </c>
      <c r="B140">
        <v>17326909</v>
      </c>
    </row>
    <row r="141" spans="1:2" x14ac:dyDescent="0.2">
      <c r="A141" t="s">
        <v>146</v>
      </c>
      <c r="B141">
        <v>44722710</v>
      </c>
    </row>
    <row r="142" spans="1:2" x14ac:dyDescent="0.2">
      <c r="A142" t="s">
        <v>147</v>
      </c>
      <c r="B142">
        <v>50184171</v>
      </c>
    </row>
    <row r="143" spans="1:2" x14ac:dyDescent="0.2">
      <c r="A143" t="s">
        <v>148</v>
      </c>
      <c r="B143">
        <v>36196341</v>
      </c>
    </row>
    <row r="144" spans="1:2" x14ac:dyDescent="0.2">
      <c r="A144" t="s">
        <v>149</v>
      </c>
      <c r="B144">
        <v>45837452</v>
      </c>
    </row>
    <row r="145" spans="1:2" x14ac:dyDescent="0.2">
      <c r="A145" t="s">
        <v>150</v>
      </c>
      <c r="B145">
        <v>49676828</v>
      </c>
    </row>
    <row r="146" spans="1:2" x14ac:dyDescent="0.2">
      <c r="A146" t="s">
        <v>151</v>
      </c>
      <c r="B146">
        <v>19021308</v>
      </c>
    </row>
    <row r="147" spans="1:2" x14ac:dyDescent="0.2">
      <c r="A147" t="s">
        <v>152</v>
      </c>
      <c r="B147">
        <v>0</v>
      </c>
    </row>
    <row r="148" spans="1:2" x14ac:dyDescent="0.2">
      <c r="A148" t="s">
        <v>153</v>
      </c>
      <c r="B148">
        <v>51031201</v>
      </c>
    </row>
    <row r="149" spans="1:2" x14ac:dyDescent="0.2">
      <c r="A149" t="s">
        <v>154</v>
      </c>
      <c r="B149">
        <v>50191418</v>
      </c>
    </row>
    <row r="150" spans="1:2" x14ac:dyDescent="0.2">
      <c r="A150" t="s">
        <v>155</v>
      </c>
      <c r="B150">
        <v>45602006</v>
      </c>
    </row>
    <row r="151" spans="1:2" x14ac:dyDescent="0.2">
      <c r="A151" t="s">
        <v>156</v>
      </c>
      <c r="B151">
        <v>50113716</v>
      </c>
    </row>
    <row r="152" spans="1:2" x14ac:dyDescent="0.2">
      <c r="A152" t="s">
        <v>157</v>
      </c>
      <c r="B152">
        <v>70211381</v>
      </c>
    </row>
    <row r="153" spans="1:2" x14ac:dyDescent="0.2">
      <c r="A153" t="s">
        <v>158</v>
      </c>
      <c r="B153">
        <v>38232875</v>
      </c>
    </row>
    <row r="154" spans="1:2" x14ac:dyDescent="0.2">
      <c r="A154" t="s">
        <v>159</v>
      </c>
      <c r="B154">
        <v>39001138</v>
      </c>
    </row>
    <row r="155" spans="1:2" x14ac:dyDescent="0.2">
      <c r="A155" t="s">
        <v>160</v>
      </c>
      <c r="B155">
        <v>40767479</v>
      </c>
    </row>
    <row r="156" spans="1:2" x14ac:dyDescent="0.2">
      <c r="A156" t="s">
        <v>161</v>
      </c>
      <c r="B156">
        <v>44199470</v>
      </c>
    </row>
    <row r="157" spans="1:2" x14ac:dyDescent="0.2">
      <c r="A157" t="s">
        <v>162</v>
      </c>
      <c r="B157">
        <v>41513860</v>
      </c>
    </row>
    <row r="158" spans="1:2" x14ac:dyDescent="0.2">
      <c r="A158" t="s">
        <v>163</v>
      </c>
      <c r="B158">
        <v>46081017</v>
      </c>
    </row>
    <row r="159" spans="1:2" x14ac:dyDescent="0.2">
      <c r="A159" t="s">
        <v>164</v>
      </c>
      <c r="B159">
        <v>30033559</v>
      </c>
    </row>
    <row r="160" spans="1:2" x14ac:dyDescent="0.2">
      <c r="A160" t="s">
        <v>165</v>
      </c>
      <c r="B160">
        <v>68457653</v>
      </c>
    </row>
    <row r="161" spans="1:2" x14ac:dyDescent="0.2">
      <c r="A161" t="s">
        <v>279</v>
      </c>
      <c r="B161">
        <v>0</v>
      </c>
    </row>
    <row r="162" spans="1:2" x14ac:dyDescent="0.2">
      <c r="A162" t="s">
        <v>166</v>
      </c>
      <c r="B162">
        <v>26607368</v>
      </c>
    </row>
    <row r="163" spans="1:2" x14ac:dyDescent="0.2">
      <c r="A163" t="s">
        <v>167</v>
      </c>
      <c r="B163">
        <v>50611164</v>
      </c>
    </row>
    <row r="164" spans="1:2" x14ac:dyDescent="0.2">
      <c r="A164" t="s">
        <v>168</v>
      </c>
      <c r="B164">
        <v>26735512</v>
      </c>
    </row>
    <row r="165" spans="1:2" x14ac:dyDescent="0.2">
      <c r="A165" t="s">
        <v>169</v>
      </c>
      <c r="B165">
        <v>47145008</v>
      </c>
    </row>
    <row r="166" spans="1:2" x14ac:dyDescent="0.2">
      <c r="A166" t="s">
        <v>170</v>
      </c>
      <c r="B166">
        <v>51148990</v>
      </c>
    </row>
    <row r="167" spans="1:2" x14ac:dyDescent="0.2">
      <c r="A167" t="s">
        <v>171</v>
      </c>
      <c r="B167">
        <v>50403685</v>
      </c>
    </row>
    <row r="168" spans="1:2" x14ac:dyDescent="0.2">
      <c r="A168" t="s">
        <v>172</v>
      </c>
      <c r="B168">
        <v>47346706</v>
      </c>
    </row>
    <row r="169" spans="1:2" x14ac:dyDescent="0.2">
      <c r="A169" t="s">
        <v>173</v>
      </c>
      <c r="B169">
        <v>50673401</v>
      </c>
    </row>
    <row r="170" spans="1:2" x14ac:dyDescent="0.2">
      <c r="A170" t="s">
        <v>174</v>
      </c>
      <c r="B170">
        <v>26392471</v>
      </c>
    </row>
    <row r="171" spans="1:2" x14ac:dyDescent="0.2">
      <c r="A171" t="s">
        <v>175</v>
      </c>
      <c r="B171">
        <v>37857312</v>
      </c>
    </row>
    <row r="172" spans="1:2" x14ac:dyDescent="0.2">
      <c r="A172" t="s">
        <v>176</v>
      </c>
      <c r="B172">
        <v>0</v>
      </c>
    </row>
    <row r="173" spans="1:2" x14ac:dyDescent="0.2">
      <c r="A173" t="s">
        <v>177</v>
      </c>
      <c r="B173">
        <v>31506767</v>
      </c>
    </row>
    <row r="174" spans="1:2" x14ac:dyDescent="0.2">
      <c r="A174" t="s">
        <v>178</v>
      </c>
      <c r="B174">
        <v>36967034</v>
      </c>
    </row>
    <row r="175" spans="1:2" x14ac:dyDescent="0.2">
      <c r="A175" t="s">
        <v>179</v>
      </c>
      <c r="B175">
        <v>45755494</v>
      </c>
    </row>
    <row r="176" spans="1:2" x14ac:dyDescent="0.2">
      <c r="A176" t="s">
        <v>180</v>
      </c>
      <c r="B176">
        <v>44256737</v>
      </c>
    </row>
    <row r="177" spans="1:2" x14ac:dyDescent="0.2">
      <c r="A177" t="s">
        <v>181</v>
      </c>
      <c r="B177">
        <v>55805562</v>
      </c>
    </row>
    <row r="178" spans="1:2" x14ac:dyDescent="0.2">
      <c r="A178" t="s">
        <v>182</v>
      </c>
      <c r="B178">
        <v>39947139</v>
      </c>
    </row>
    <row r="179" spans="1:2" x14ac:dyDescent="0.2">
      <c r="A179" t="s">
        <v>183</v>
      </c>
      <c r="B179">
        <v>34796591</v>
      </c>
    </row>
    <row r="180" spans="1:2" x14ac:dyDescent="0.2">
      <c r="A180" t="s">
        <v>184</v>
      </c>
      <c r="B180">
        <v>69801911</v>
      </c>
    </row>
    <row r="181" spans="1:2" x14ac:dyDescent="0.2">
      <c r="A181" t="s">
        <v>185</v>
      </c>
      <c r="B181">
        <v>38530982</v>
      </c>
    </row>
    <row r="182" spans="1:2" x14ac:dyDescent="0.2">
      <c r="A182" t="s">
        <v>186</v>
      </c>
      <c r="B182">
        <v>35553519</v>
      </c>
    </row>
    <row r="183" spans="1:2" x14ac:dyDescent="0.2">
      <c r="A183" t="s">
        <v>187</v>
      </c>
      <c r="B183">
        <v>36926998</v>
      </c>
    </row>
    <row r="184" spans="1:2" x14ac:dyDescent="0.2">
      <c r="A184" t="s">
        <v>188</v>
      </c>
      <c r="B184">
        <v>39246812</v>
      </c>
    </row>
    <row r="185" spans="1:2" x14ac:dyDescent="0.2">
      <c r="A185" t="s">
        <v>189</v>
      </c>
      <c r="B185">
        <v>37316293</v>
      </c>
    </row>
    <row r="186" spans="1:2" x14ac:dyDescent="0.2">
      <c r="A186" t="s">
        <v>190</v>
      </c>
      <c r="B186">
        <v>39223561</v>
      </c>
    </row>
    <row r="187" spans="1:2" x14ac:dyDescent="0.2">
      <c r="A187" t="s">
        <v>191</v>
      </c>
      <c r="B187">
        <v>40326281</v>
      </c>
    </row>
    <row r="188" spans="1:2" x14ac:dyDescent="0.2">
      <c r="A188" t="s">
        <v>192</v>
      </c>
      <c r="B188">
        <v>61774991</v>
      </c>
    </row>
    <row r="189" spans="1:2" x14ac:dyDescent="0.2">
      <c r="A189" t="s">
        <v>193</v>
      </c>
      <c r="B189">
        <v>37105597</v>
      </c>
    </row>
    <row r="190" spans="1:2" x14ac:dyDescent="0.2">
      <c r="A190" t="s">
        <v>194</v>
      </c>
      <c r="B190">
        <v>47082880</v>
      </c>
    </row>
    <row r="191" spans="1:2" x14ac:dyDescent="0.2">
      <c r="A191" t="s">
        <v>195</v>
      </c>
      <c r="B191">
        <v>33943849</v>
      </c>
    </row>
    <row r="192" spans="1:2" x14ac:dyDescent="0.2">
      <c r="A192" t="s">
        <v>196</v>
      </c>
      <c r="B192">
        <v>34443963</v>
      </c>
    </row>
    <row r="193" spans="1:2" x14ac:dyDescent="0.2">
      <c r="A193" t="s">
        <v>197</v>
      </c>
      <c r="B193">
        <v>34141084</v>
      </c>
    </row>
    <row r="194" spans="1:2" x14ac:dyDescent="0.2">
      <c r="A194" t="s">
        <v>198</v>
      </c>
      <c r="B194">
        <v>0</v>
      </c>
    </row>
    <row r="195" spans="1:2" x14ac:dyDescent="0.2">
      <c r="A195" t="s">
        <v>199</v>
      </c>
      <c r="B195">
        <v>35512145</v>
      </c>
    </row>
    <row r="196" spans="1:2" x14ac:dyDescent="0.2">
      <c r="A196" t="s">
        <v>200</v>
      </c>
      <c r="B196">
        <v>37160939</v>
      </c>
    </row>
    <row r="197" spans="1:2" x14ac:dyDescent="0.2">
      <c r="A197" t="s">
        <v>201</v>
      </c>
      <c r="B197">
        <v>35209370</v>
      </c>
    </row>
    <row r="198" spans="1:2" x14ac:dyDescent="0.2">
      <c r="A198" t="s">
        <v>202</v>
      </c>
      <c r="B198">
        <v>0</v>
      </c>
    </row>
    <row r="199" spans="1:2" x14ac:dyDescent="0.2">
      <c r="A199" t="s">
        <v>203</v>
      </c>
      <c r="B199">
        <v>34016722</v>
      </c>
    </row>
    <row r="200" spans="1:2" x14ac:dyDescent="0.2">
      <c r="A200" t="s">
        <v>204</v>
      </c>
      <c r="B200">
        <v>39803847</v>
      </c>
    </row>
    <row r="201" spans="1:2" x14ac:dyDescent="0.2">
      <c r="A201" t="s">
        <v>205</v>
      </c>
      <c r="B201">
        <v>40297618</v>
      </c>
    </row>
    <row r="202" spans="1:2" x14ac:dyDescent="0.2">
      <c r="A202" t="s">
        <v>206</v>
      </c>
      <c r="B202">
        <v>29955526</v>
      </c>
    </row>
    <row r="203" spans="1:2" x14ac:dyDescent="0.2">
      <c r="A203" t="s">
        <v>207</v>
      </c>
      <c r="B203">
        <v>56931783</v>
      </c>
    </row>
    <row r="204" spans="1:2" x14ac:dyDescent="0.2">
      <c r="A204" t="s">
        <v>208</v>
      </c>
      <c r="B204">
        <v>40840806</v>
      </c>
    </row>
    <row r="205" spans="1:2" x14ac:dyDescent="0.2">
      <c r="A205" t="s">
        <v>209</v>
      </c>
      <c r="B205">
        <v>39092048</v>
      </c>
    </row>
    <row r="206" spans="1:2" x14ac:dyDescent="0.2">
      <c r="A206" t="s">
        <v>210</v>
      </c>
      <c r="B206">
        <v>47468887</v>
      </c>
    </row>
    <row r="207" spans="1:2" x14ac:dyDescent="0.2">
      <c r="A207" t="s">
        <v>211</v>
      </c>
      <c r="B207">
        <v>41163326</v>
      </c>
    </row>
    <row r="208" spans="1:2" x14ac:dyDescent="0.2">
      <c r="A208" t="s">
        <v>212</v>
      </c>
      <c r="B208">
        <v>44701849</v>
      </c>
    </row>
    <row r="209" spans="1:2" x14ac:dyDescent="0.2">
      <c r="A209" t="s">
        <v>213</v>
      </c>
      <c r="B209">
        <v>37645061</v>
      </c>
    </row>
    <row r="210" spans="1:2" x14ac:dyDescent="0.2">
      <c r="A210" t="s">
        <v>214</v>
      </c>
      <c r="B210">
        <v>39585301</v>
      </c>
    </row>
    <row r="211" spans="1:2" x14ac:dyDescent="0.2">
      <c r="A211" t="s">
        <v>215</v>
      </c>
      <c r="B211">
        <v>35573103</v>
      </c>
    </row>
    <row r="212" spans="1:2" x14ac:dyDescent="0.2">
      <c r="A212" t="s">
        <v>216</v>
      </c>
      <c r="B212">
        <v>41402129</v>
      </c>
    </row>
    <row r="213" spans="1:2" x14ac:dyDescent="0.2">
      <c r="A213" t="s">
        <v>217</v>
      </c>
      <c r="B213">
        <v>34862802</v>
      </c>
    </row>
    <row r="214" spans="1:2" x14ac:dyDescent="0.2">
      <c r="A214" t="s">
        <v>218</v>
      </c>
      <c r="B214">
        <v>40473504</v>
      </c>
    </row>
    <row r="215" spans="1:2" x14ac:dyDescent="0.2">
      <c r="A215" t="s">
        <v>219</v>
      </c>
      <c r="B215">
        <v>39126163</v>
      </c>
    </row>
    <row r="216" spans="1:2" x14ac:dyDescent="0.2">
      <c r="A216" t="s">
        <v>220</v>
      </c>
      <c r="B216">
        <v>39974632</v>
      </c>
    </row>
    <row r="217" spans="1:2" x14ac:dyDescent="0.2">
      <c r="A217" t="s">
        <v>221</v>
      </c>
      <c r="B217">
        <v>19746266</v>
      </c>
    </row>
    <row r="218" spans="1:2" x14ac:dyDescent="0.2">
      <c r="A218" t="s">
        <v>222</v>
      </c>
      <c r="B218">
        <v>39011378</v>
      </c>
    </row>
    <row r="219" spans="1:2" x14ac:dyDescent="0.2">
      <c r="A219" t="s">
        <v>223</v>
      </c>
      <c r="B219">
        <v>30008103</v>
      </c>
    </row>
    <row r="220" spans="1:2" x14ac:dyDescent="0.2">
      <c r="A220" t="s">
        <v>224</v>
      </c>
      <c r="B220">
        <v>54021183</v>
      </c>
    </row>
    <row r="221" spans="1:2" x14ac:dyDescent="0.2">
      <c r="A221" t="s">
        <v>225</v>
      </c>
      <c r="B221">
        <v>53915659</v>
      </c>
    </row>
    <row r="222" spans="1:2" x14ac:dyDescent="0.2">
      <c r="A222" t="s">
        <v>226</v>
      </c>
      <c r="B222">
        <v>46221633</v>
      </c>
    </row>
    <row r="223" spans="1:2" x14ac:dyDescent="0.2">
      <c r="A223" t="s">
        <v>227</v>
      </c>
      <c r="B223">
        <v>51529350</v>
      </c>
    </row>
    <row r="224" spans="1:2" x14ac:dyDescent="0.2">
      <c r="A224" t="s">
        <v>228</v>
      </c>
      <c r="B224">
        <v>47415318</v>
      </c>
    </row>
    <row r="225" spans="1:2" x14ac:dyDescent="0.2">
      <c r="A225" t="s">
        <v>229</v>
      </c>
      <c r="B225">
        <v>36014685</v>
      </c>
    </row>
    <row r="226" spans="1:2" x14ac:dyDescent="0.2">
      <c r="A226" t="s">
        <v>230</v>
      </c>
      <c r="B226">
        <v>54253739</v>
      </c>
    </row>
    <row r="227" spans="1:2" x14ac:dyDescent="0.2">
      <c r="A227" t="s">
        <v>231</v>
      </c>
      <c r="B227">
        <v>44600504</v>
      </c>
    </row>
    <row r="228" spans="1:2" x14ac:dyDescent="0.2">
      <c r="A228" t="s">
        <v>232</v>
      </c>
      <c r="B228">
        <v>47362169</v>
      </c>
    </row>
    <row r="229" spans="1:2" x14ac:dyDescent="0.2">
      <c r="A229" t="s">
        <v>233</v>
      </c>
      <c r="B229">
        <v>54884112</v>
      </c>
    </row>
    <row r="230" spans="1:2" x14ac:dyDescent="0.2">
      <c r="A230" t="s">
        <v>234</v>
      </c>
      <c r="B230">
        <v>32899400</v>
      </c>
    </row>
    <row r="231" spans="1:2" x14ac:dyDescent="0.2">
      <c r="A231" t="s">
        <v>235</v>
      </c>
      <c r="B231">
        <v>30978002</v>
      </c>
    </row>
    <row r="232" spans="1:2" x14ac:dyDescent="0.2">
      <c r="A232" t="s">
        <v>236</v>
      </c>
      <c r="B232">
        <v>0</v>
      </c>
    </row>
    <row r="233" spans="1:2" x14ac:dyDescent="0.2">
      <c r="A233" t="s">
        <v>237</v>
      </c>
      <c r="B233">
        <v>37961334</v>
      </c>
    </row>
    <row r="234" spans="1:2" x14ac:dyDescent="0.2">
      <c r="A234" t="s">
        <v>238</v>
      </c>
      <c r="B234">
        <v>23615906</v>
      </c>
    </row>
    <row r="235" spans="1:2" x14ac:dyDescent="0.2">
      <c r="A235" t="s">
        <v>239</v>
      </c>
      <c r="B235">
        <v>34780585</v>
      </c>
    </row>
    <row r="236" spans="1:2" x14ac:dyDescent="0.2">
      <c r="A236" t="s">
        <v>240</v>
      </c>
      <c r="B236">
        <v>33764126</v>
      </c>
    </row>
    <row r="237" spans="1:2" x14ac:dyDescent="0.2">
      <c r="A237" t="s">
        <v>241</v>
      </c>
      <c r="B237">
        <v>0</v>
      </c>
    </row>
    <row r="238" spans="1:2" x14ac:dyDescent="0.2">
      <c r="A238" t="s">
        <v>242</v>
      </c>
      <c r="B238">
        <v>34701768</v>
      </c>
    </row>
    <row r="239" spans="1:2" x14ac:dyDescent="0.2">
      <c r="A239" t="s">
        <v>243</v>
      </c>
      <c r="B239">
        <v>28341131</v>
      </c>
    </row>
    <row r="240" spans="1:2" x14ac:dyDescent="0.2">
      <c r="A240" t="s">
        <v>244</v>
      </c>
      <c r="B240">
        <v>38465395</v>
      </c>
    </row>
    <row r="241" spans="1:2" x14ac:dyDescent="0.2">
      <c r="A241" t="s">
        <v>245</v>
      </c>
      <c r="B241">
        <v>18654899</v>
      </c>
    </row>
    <row r="242" spans="1:2" x14ac:dyDescent="0.2">
      <c r="A242" t="s">
        <v>246</v>
      </c>
      <c r="B242">
        <v>34563081</v>
      </c>
    </row>
    <row r="243" spans="1:2" x14ac:dyDescent="0.2">
      <c r="A243" t="s">
        <v>247</v>
      </c>
      <c r="B243">
        <v>26064281</v>
      </c>
    </row>
    <row r="244" spans="1:2" x14ac:dyDescent="0.2">
      <c r="A244" t="s">
        <v>248</v>
      </c>
      <c r="B244">
        <v>27451918</v>
      </c>
    </row>
    <row r="245" spans="1:2" x14ac:dyDescent="0.2">
      <c r="A245" t="s">
        <v>249</v>
      </c>
      <c r="B245">
        <v>40955767</v>
      </c>
    </row>
    <row r="246" spans="1:2" x14ac:dyDescent="0.2">
      <c r="A246" t="s">
        <v>250</v>
      </c>
      <c r="B246">
        <v>36560056</v>
      </c>
    </row>
    <row r="247" spans="1:2" x14ac:dyDescent="0.2">
      <c r="A247" t="s">
        <v>251</v>
      </c>
      <c r="B247">
        <v>28780804</v>
      </c>
    </row>
    <row r="248" spans="1:2" x14ac:dyDescent="0.2">
      <c r="A248" t="s">
        <v>252</v>
      </c>
      <c r="B248">
        <v>15241284</v>
      </c>
    </row>
    <row r="249" spans="1:2" x14ac:dyDescent="0.2">
      <c r="A249" t="s">
        <v>253</v>
      </c>
      <c r="B249">
        <v>20226734</v>
      </c>
    </row>
    <row r="250" spans="1:2" x14ac:dyDescent="0.2">
      <c r="A250" t="s">
        <v>254</v>
      </c>
      <c r="B250">
        <v>21002544</v>
      </c>
    </row>
    <row r="251" spans="1:2" x14ac:dyDescent="0.2">
      <c r="A251" t="s">
        <v>255</v>
      </c>
      <c r="B251">
        <v>41298547</v>
      </c>
    </row>
    <row r="252" spans="1:2" x14ac:dyDescent="0.2">
      <c r="A252" t="s">
        <v>256</v>
      </c>
      <c r="B252">
        <v>24623152</v>
      </c>
    </row>
    <row r="253" spans="1:2" x14ac:dyDescent="0.2">
      <c r="A253" t="s">
        <v>257</v>
      </c>
      <c r="B253">
        <v>33620495</v>
      </c>
    </row>
    <row r="254" spans="1:2" x14ac:dyDescent="0.2">
      <c r="A254" t="s">
        <v>258</v>
      </c>
      <c r="B254">
        <v>24551666</v>
      </c>
    </row>
    <row r="255" spans="1:2" x14ac:dyDescent="0.2">
      <c r="A255" t="s">
        <v>259</v>
      </c>
      <c r="B255">
        <v>23156272</v>
      </c>
    </row>
    <row r="256" spans="1:2" x14ac:dyDescent="0.2">
      <c r="A256" t="s">
        <v>260</v>
      </c>
      <c r="B256">
        <v>33511533</v>
      </c>
    </row>
    <row r="257" spans="1:2" x14ac:dyDescent="0.2">
      <c r="A257" t="s">
        <v>261</v>
      </c>
      <c r="B257">
        <v>35982953</v>
      </c>
    </row>
    <row r="258" spans="1:2" x14ac:dyDescent="0.2">
      <c r="A258" t="s">
        <v>262</v>
      </c>
      <c r="B258">
        <v>18259713</v>
      </c>
    </row>
    <row r="259" spans="1:2" x14ac:dyDescent="0.2">
      <c r="A259" t="s">
        <v>263</v>
      </c>
      <c r="B259">
        <v>18026472</v>
      </c>
    </row>
    <row r="260" spans="1:2" x14ac:dyDescent="0.2">
      <c r="A260" t="s">
        <v>264</v>
      </c>
      <c r="B260">
        <v>17926742</v>
      </c>
    </row>
    <row r="261" spans="1:2" x14ac:dyDescent="0.2">
      <c r="A261" t="s">
        <v>265</v>
      </c>
      <c r="B261">
        <v>20060148</v>
      </c>
    </row>
    <row r="262" spans="1:2" x14ac:dyDescent="0.2">
      <c r="A262" t="s">
        <v>266</v>
      </c>
      <c r="B262">
        <v>32443597</v>
      </c>
    </row>
    <row r="263" spans="1:2" x14ac:dyDescent="0.2">
      <c r="A263" t="s">
        <v>267</v>
      </c>
      <c r="B263">
        <v>9378230</v>
      </c>
    </row>
    <row r="264" spans="1:2" x14ac:dyDescent="0.2">
      <c r="A264" t="s">
        <v>268</v>
      </c>
      <c r="B264">
        <v>0</v>
      </c>
    </row>
    <row r="265" spans="1:2" x14ac:dyDescent="0.2">
      <c r="A265" t="s">
        <v>269</v>
      </c>
      <c r="B265">
        <v>32766193</v>
      </c>
    </row>
    <row r="266" spans="1:2" x14ac:dyDescent="0.2">
      <c r="A266" t="s">
        <v>270</v>
      </c>
      <c r="B266">
        <v>0</v>
      </c>
    </row>
    <row r="267" spans="1:2" x14ac:dyDescent="0.2">
      <c r="A267" t="s">
        <v>271</v>
      </c>
      <c r="B267">
        <v>13267355</v>
      </c>
    </row>
    <row r="268" spans="1:2" x14ac:dyDescent="0.2">
      <c r="A268" t="s">
        <v>272</v>
      </c>
      <c r="B268">
        <v>9524719</v>
      </c>
    </row>
    <row r="269" spans="1:2" x14ac:dyDescent="0.2">
      <c r="A269" t="s">
        <v>273</v>
      </c>
      <c r="B269">
        <v>38732918</v>
      </c>
    </row>
    <row r="270" spans="1:2" x14ac:dyDescent="0.2">
      <c r="A270" t="s">
        <v>274</v>
      </c>
      <c r="B270">
        <v>26267037</v>
      </c>
    </row>
    <row r="271" spans="1:2" x14ac:dyDescent="0.2">
      <c r="A271" t="s">
        <v>275</v>
      </c>
      <c r="B271">
        <v>27288957</v>
      </c>
    </row>
    <row r="272" spans="1:2" x14ac:dyDescent="0.2">
      <c r="A272" t="s">
        <v>276</v>
      </c>
      <c r="B272">
        <v>18285928</v>
      </c>
    </row>
    <row r="273" spans="1:2" x14ac:dyDescent="0.2">
      <c r="A273" t="s">
        <v>277</v>
      </c>
      <c r="B273">
        <v>22915284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</vt:lpstr>
      <vt:lpstr>Sheet2</vt:lpstr>
      <vt:lpstr>Sheet2!mande</vt:lpstr>
      <vt:lpstr>g!Print_Area</vt:lpstr>
      <vt:lpstr>g!Print_Titles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tapna</cp:lastModifiedBy>
  <cp:lastPrinted>2020-12-14T08:54:46Z</cp:lastPrinted>
  <dcterms:created xsi:type="dcterms:W3CDTF">2020-12-13T07:58:57Z</dcterms:created>
  <dcterms:modified xsi:type="dcterms:W3CDTF">2020-12-14T08:55:41Z</dcterms:modified>
</cp:coreProperties>
</file>