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4355" windowHeight="4050" tabRatio="538"/>
  </bookViews>
  <sheets>
    <sheet name="قیمت نهایی مکانیک" sheetId="5" r:id="rId1"/>
    <sheet name="Sheet1 (2)" sheetId="4" r:id="rId2"/>
    <sheet name="Sheet1" sheetId="1" r:id="rId3"/>
    <sheet name="Sheet2" sheetId="2" r:id="rId4"/>
    <sheet name="Sheet3" sheetId="3" r:id="rId5"/>
  </sheets>
  <definedNames>
    <definedName name="_xlnm.Print_Area" localSheetId="1">'Sheet1 (2)'!$A$1:$J$29</definedName>
  </definedNames>
  <calcPr calcId="145621"/>
</workbook>
</file>

<file path=xl/calcChain.xml><?xml version="1.0" encoding="utf-8"?>
<calcChain xmlns="http://schemas.openxmlformats.org/spreadsheetml/2006/main">
  <c r="D53" i="5" l="1"/>
  <c r="F3" i="2"/>
  <c r="G5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3" i="2"/>
  <c r="D53" i="2" l="1"/>
  <c r="J27" i="4"/>
  <c r="J29" i="4"/>
  <c r="J28" i="4"/>
  <c r="K51" i="1" l="1"/>
  <c r="K46" i="1"/>
  <c r="K47" i="1" s="1"/>
  <c r="L27" i="1"/>
  <c r="J27" i="1"/>
  <c r="I41" i="1"/>
  <c r="I40" i="1"/>
  <c r="I39" i="1"/>
  <c r="J31" i="1" l="1"/>
  <c r="J30" i="1"/>
  <c r="I29" i="1"/>
  <c r="J29" i="1"/>
  <c r="I27" i="1"/>
  <c r="K40" i="1"/>
  <c r="K39" i="1"/>
  <c r="K37" i="1"/>
  <c r="K44" i="1"/>
  <c r="K27" i="1" l="1"/>
  <c r="K3" i="1"/>
  <c r="K4" i="1"/>
  <c r="K5" i="1"/>
  <c r="K6" i="1"/>
  <c r="K7" i="1"/>
  <c r="K9" i="1"/>
  <c r="K10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  <c r="E39" i="1" l="1"/>
  <c r="K45" i="1"/>
  <c r="K42" i="1"/>
  <c r="K41" i="1"/>
  <c r="K36" i="1"/>
  <c r="K35" i="1"/>
  <c r="K34" i="1"/>
  <c r="K48" i="1" l="1"/>
  <c r="K49" i="1" l="1"/>
  <c r="K50" i="1" s="1"/>
  <c r="M49" i="1"/>
</calcChain>
</file>

<file path=xl/sharedStrings.xml><?xml version="1.0" encoding="utf-8"?>
<sst xmlns="http://schemas.openxmlformats.org/spreadsheetml/2006/main" count="576" uniqueCount="175">
  <si>
    <r>
      <t>№</t>
    </r>
    <r>
      <rPr>
        <sz val="10"/>
        <rFont val="Arial"/>
        <family val="2"/>
        <charset val="204"/>
      </rPr>
      <t> </t>
    </r>
    <r>
      <rPr>
        <b/>
        <sz val="10"/>
        <rFont val="Arial"/>
        <family val="2"/>
        <charset val="204"/>
      </rPr>
      <t>/</t>
    </r>
  </si>
  <si>
    <t>Equipment</t>
  </si>
  <si>
    <t>AKZ/</t>
  </si>
  <si>
    <t>Тип Оборудования</t>
  </si>
  <si>
    <t>MAIN ACTIVITY</t>
  </si>
  <si>
    <t>CAZ/FAZ
(CAZ: CONTROL ACCESS ZONE
FAZ:FREE ACCESS ZONE)</t>
  </si>
  <si>
    <t>InstalationStatus</t>
  </si>
  <si>
    <t>توضیحات</t>
  </si>
  <si>
    <t>DIESEL GENERATOR</t>
  </si>
  <si>
    <t>GY30D001</t>
  </si>
  <si>
    <t>15-9ДГ-01</t>
  </si>
  <si>
    <t>TO2(RM)/تعمیر جاری</t>
  </si>
  <si>
    <t>FAZ</t>
  </si>
  <si>
    <t>Horizontal</t>
  </si>
  <si>
    <t>تعمیر جاری شامل تعمیرات دیزل و ژنراتور بصورت یک مجموعه کامل می باشد</t>
  </si>
  <si>
    <t>پیشنهاد قیمت بخش مکانیک دیزل</t>
  </si>
  <si>
    <t>پیشنهاد قیمت بخش الکتریکال</t>
  </si>
  <si>
    <t>GY31D001</t>
  </si>
  <si>
    <t>GY50D001</t>
  </si>
  <si>
    <t>GY10D001</t>
  </si>
  <si>
    <t>TO3(OH)/تعمیر اساسی</t>
  </si>
  <si>
    <t>تعمیر اساسی تنها شامل ژنراتور می باشد و دیزل به پیمانکار دیگری واگذار شده است لذا پیشنهاد قیمت براساس تعمیرژنراتور باشد</t>
  </si>
  <si>
    <t>GY11D001</t>
  </si>
  <si>
    <t>تعمیرجاری تنها شامل ژنراتور می باشد و دیزل در اختیار پیمانکار دیگری می باشدلذا پیشنهاد قیمت براساس تعمیر ژنراتور باشد</t>
  </si>
  <si>
    <t>GY40D001</t>
  </si>
  <si>
    <t>GY41D001</t>
  </si>
  <si>
    <t>GY20D001</t>
  </si>
  <si>
    <t>تعمیرجاری تنها شامل ژنراتور می باشد و دیزل در اختیار پیمانکار دیگری می باشدلذا پیشنهاد قیمت براساس ژنراتور باشد</t>
  </si>
  <si>
    <t>GY21D001</t>
  </si>
  <si>
    <t>BAK</t>
  </si>
  <si>
    <t>GY10B504</t>
  </si>
  <si>
    <t>693.492.02.00.000</t>
  </si>
  <si>
    <t>Vertical</t>
  </si>
  <si>
    <t>قیمت پیشنهادی تجهیزات جانبی</t>
  </si>
  <si>
    <t>GY20B101</t>
  </si>
  <si>
    <t>92.0818СБ</t>
  </si>
  <si>
    <t>مخزن یکصد متر مکعبی سوخت دیزل (گازوئیل)</t>
  </si>
  <si>
    <t>GY20B102</t>
  </si>
  <si>
    <t>92.0819СБ</t>
  </si>
  <si>
    <t>مخزن ده متر مکعبی سوخت دیزل (گازوئیل)</t>
  </si>
  <si>
    <t>GY20B304</t>
  </si>
  <si>
    <t>92.0817СБ</t>
  </si>
  <si>
    <t>مخزن چهارمترمکعب روغن دیزل</t>
  </si>
  <si>
    <t>BALLON</t>
  </si>
  <si>
    <t>GY20B501</t>
  </si>
  <si>
    <t>16спч-3-01 .</t>
  </si>
  <si>
    <t>GY20B502</t>
  </si>
  <si>
    <t>GY20B503</t>
  </si>
  <si>
    <t>GY21B501</t>
  </si>
  <si>
    <t>GY21B502</t>
  </si>
  <si>
    <t>GY21B503</t>
  </si>
  <si>
    <t>GY50B501</t>
  </si>
  <si>
    <t>GY50B502</t>
  </si>
  <si>
    <t>GY50B503</t>
  </si>
  <si>
    <t>مخزن انبساطی کمپروسور راه انداز با حجم یک چهارم متر مکعب</t>
  </si>
  <si>
    <t>OH/ تعمیر اساسی</t>
  </si>
  <si>
    <r>
      <t xml:space="preserve">کپسول هوای راه انداز دیزل با </t>
    </r>
    <r>
      <rPr>
        <sz val="14"/>
        <rFont val="Arial Narrow"/>
        <family val="2"/>
      </rPr>
      <t>0.21</t>
    </r>
    <r>
      <rPr>
        <sz val="14"/>
        <rFont val="B Mitra"/>
        <charset val="178"/>
      </rPr>
      <t>مترمکعب</t>
    </r>
  </si>
  <si>
    <t>لازم به توضیح می باشد که آنالیز قیمت پیشنهادی در جدول شماره یک و دو پیوست الزامی می باشد.</t>
  </si>
  <si>
    <t>نفر</t>
  </si>
  <si>
    <t>روز</t>
  </si>
  <si>
    <t>برق</t>
  </si>
  <si>
    <t>مکانیک</t>
  </si>
  <si>
    <t>حقوق</t>
  </si>
  <si>
    <t>ماموریت</t>
  </si>
  <si>
    <t>اضافه کاری</t>
  </si>
  <si>
    <t>نیازمندیها</t>
  </si>
  <si>
    <t>لباس کار</t>
  </si>
  <si>
    <t>ایاب و ذهاب تا تهران</t>
  </si>
  <si>
    <t>سفر هوایی</t>
  </si>
  <si>
    <t>نفر روز</t>
  </si>
  <si>
    <t>نفر ماه</t>
  </si>
  <si>
    <t>پیشنهاد قیمت1398 ( ریال )</t>
  </si>
  <si>
    <t>ماه نیرو تعمیرات اساسی</t>
  </si>
  <si>
    <t>بیمه</t>
  </si>
  <si>
    <t>مالیات</t>
  </si>
  <si>
    <t>مجموع سال 98</t>
  </si>
  <si>
    <t>سال 99</t>
  </si>
  <si>
    <t>سود 14%</t>
  </si>
  <si>
    <t>پیشنهاد قیمت(ريال)</t>
  </si>
  <si>
    <r>
      <t>№</t>
    </r>
    <r>
      <rPr>
        <sz val="13"/>
        <rFont val="Arial"/>
        <family val="2"/>
        <charset val="204"/>
      </rPr>
      <t> </t>
    </r>
    <r>
      <rPr>
        <b/>
        <sz val="13"/>
        <rFont val="Arial"/>
        <family val="2"/>
        <charset val="204"/>
      </rPr>
      <t>/</t>
    </r>
  </si>
  <si>
    <r>
      <t xml:space="preserve">کپسول هوای راه انداز دیزل با </t>
    </r>
    <r>
      <rPr>
        <sz val="13"/>
        <rFont val="Arial Narrow"/>
        <family val="2"/>
      </rPr>
      <t>0.21</t>
    </r>
    <r>
      <rPr>
        <sz val="13"/>
        <rFont val="B Mitra"/>
        <charset val="178"/>
      </rPr>
      <t>مترمکعب</t>
    </r>
  </si>
  <si>
    <t>مجموع مکانیکال</t>
  </si>
  <si>
    <t>مجموع الکتریکال</t>
  </si>
  <si>
    <t>جمع کل</t>
  </si>
  <si>
    <t>MRCتعمیرات جاری</t>
  </si>
  <si>
    <t>( شرح خدمات مکانیکال دیزل)Assembly unit</t>
  </si>
  <si>
    <t>Labour input, man/h</t>
  </si>
  <si>
    <t>Work to be done</t>
  </si>
  <si>
    <t>ТО-2-2</t>
  </si>
  <si>
    <t>Diesel-Generator Frame</t>
  </si>
  <si>
    <t>Cleaning of foam-breaking screens</t>
  </si>
  <si>
    <t>ТО-2-3</t>
  </si>
  <si>
    <t>Coarse Oil Filter</t>
  </si>
  <si>
    <t>Disassembly, cleaning and assembly</t>
  </si>
  <si>
    <t>ТО-2-4</t>
  </si>
  <si>
    <t>Fine Oil Filter</t>
  </si>
  <si>
    <t>Disassembly, cleaning, inspection, replacement of filtering elements, assembly</t>
  </si>
  <si>
    <t>ТО-2-5</t>
  </si>
  <si>
    <t>Fine Fuel Filter</t>
  </si>
  <si>
    <t>Replacement of filtering elements</t>
  </si>
  <si>
    <t>ТО-2-6</t>
  </si>
  <si>
    <t>Centrifugal Oil Filter</t>
  </si>
  <si>
    <t>Cleaning</t>
  </si>
  <si>
    <t>ТО-2-7</t>
  </si>
  <si>
    <t>Coarse Fuel Filter</t>
  </si>
  <si>
    <t>Disassembly, washing, assembly</t>
  </si>
  <si>
    <t>ТО-2-8</t>
  </si>
  <si>
    <t>Injector Unit</t>
  </si>
  <si>
    <t>Removal, checking, disassembly, cleaning, inspection, assembly and adjustment</t>
  </si>
  <si>
    <t>ТО-2-9</t>
  </si>
  <si>
    <t>Diesel-Generator</t>
  </si>
  <si>
    <t>Checking and adjustment of simultaneous opening of valves. Checking of oil clearances in hydraulic tappets</t>
  </si>
  <si>
    <t>ТО-2-10</t>
  </si>
  <si>
    <t>Liquid-Column Manometer</t>
  </si>
  <si>
    <t>Checking liquid level</t>
  </si>
  <si>
    <t>ТО-2-11</t>
  </si>
  <si>
    <t>Pump Drive</t>
  </si>
  <si>
    <t>Inspection of spline shafts</t>
  </si>
  <si>
    <t>ТО-2-12</t>
  </si>
  <si>
    <t>Instrumentation</t>
  </si>
  <si>
    <t>Checking and Inspection</t>
  </si>
  <si>
    <t>ТО-2-13</t>
  </si>
  <si>
    <t>Fuel Pump Control Linkage</t>
  </si>
  <si>
    <t>Checking of adjustment</t>
  </si>
  <si>
    <t>ТО-2-14</t>
  </si>
  <si>
    <t>Overspeed Trip</t>
  </si>
  <si>
    <t>Checking for proper operation</t>
  </si>
  <si>
    <t>ТО-2-15</t>
  </si>
  <si>
    <t>Disassembly, inspection, assembly, installation and checking</t>
  </si>
  <si>
    <t>ТО-2-16</t>
  </si>
  <si>
    <t>Camshaft Drive</t>
  </si>
  <si>
    <t>Cleaning of injector unit</t>
  </si>
  <si>
    <t>ТО-2-17</t>
  </si>
  <si>
    <t>Shaft Barring Gear</t>
  </si>
  <si>
    <t>Checking of shaft barring gear and filling of worm shaft with lubricant</t>
  </si>
  <si>
    <t>ТО-2-18</t>
  </si>
  <si>
    <t>Fuel Feed Stop</t>
  </si>
  <si>
    <t>Washing of throttle</t>
  </si>
  <si>
    <t>ТО-2-19</t>
  </si>
  <si>
    <t>Replacement of membranes</t>
  </si>
  <si>
    <t>TO-2-20</t>
  </si>
  <si>
    <t>Air Cleaner Unit</t>
  </si>
  <si>
    <t>Maintenance</t>
  </si>
  <si>
    <t>TO-2-21</t>
  </si>
  <si>
    <t>Expansion Tank</t>
  </si>
  <si>
    <t>Checking</t>
  </si>
  <si>
    <t>TO-2-22</t>
  </si>
  <si>
    <t>Heating Boiler</t>
  </si>
  <si>
    <t>TO-2-23</t>
  </si>
  <si>
    <t>Electric Equipment</t>
  </si>
  <si>
    <t>Checking and inspection</t>
  </si>
  <si>
    <t>TO-2-24</t>
  </si>
  <si>
    <t>Supercharging Pressure Regulator</t>
  </si>
  <si>
    <t>Removal, washing and installation of throttle</t>
  </si>
  <si>
    <t>TO-2-25</t>
  </si>
  <si>
    <t>Removal from engine, disassembly, inspection, assembly and installation on engine</t>
  </si>
  <si>
    <t>TO-2-26</t>
  </si>
  <si>
    <t>Checking of adjustment and adjusting</t>
  </si>
  <si>
    <t>جمع نفر ساعت تعمیرات جاری یک عدد دیزل بدون ژنراتور آن</t>
  </si>
  <si>
    <t>نفر ساعت</t>
  </si>
  <si>
    <t>هزینه نفر ساعت</t>
  </si>
  <si>
    <t xml:space="preserve">جمع </t>
  </si>
  <si>
    <t>تمیزکاری</t>
  </si>
  <si>
    <t>فیلتر دیزل</t>
  </si>
  <si>
    <t>فیلتر پایین</t>
  </si>
  <si>
    <t>فیلتر سوخت نمدی</t>
  </si>
  <si>
    <t>روغن</t>
  </si>
  <si>
    <t>فیلتر عدسی</t>
  </si>
  <si>
    <t>فیلر گیری</t>
  </si>
  <si>
    <t>تله بخار روغن</t>
  </si>
  <si>
    <t>چک دنده پمپ</t>
  </si>
  <si>
    <t>شانه سوخت</t>
  </si>
  <si>
    <t>اور اسپید</t>
  </si>
  <si>
    <t>0ابزار دقیق</t>
  </si>
  <si>
    <t>price(Rls)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</si>
</sst>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_-* #,##0.000_-;_-* #,##0.000\-;_-* &quot;-&quot;??_-;_-@_-"/>
    <numFmt numFmtId="166" formatCode="0.0"/>
  </numFmts>
  <fonts count="4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</font>
    <font>
      <sz val="10"/>
      <name val="MS Sans Serif"/>
      <family val="2"/>
      <charset val="178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B Mitra"/>
      <charset val="178"/>
    </font>
    <font>
      <sz val="14"/>
      <name val="B Mitra"/>
      <charset val="178"/>
    </font>
    <font>
      <sz val="12"/>
      <name val="Calibri"/>
      <family val="2"/>
      <scheme val="minor"/>
    </font>
    <font>
      <sz val="11"/>
      <name val="B Mitra"/>
      <charset val="178"/>
    </font>
    <font>
      <sz val="14"/>
      <name val="Arial Narrow"/>
      <family val="2"/>
    </font>
    <font>
      <sz val="24"/>
      <color theme="1"/>
      <name val="Calibri"/>
      <family val="2"/>
      <scheme val="minor"/>
    </font>
    <font>
      <b/>
      <sz val="12"/>
      <name val="B Mitra"/>
      <charset val="17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B Mitra"/>
      <charset val="178"/>
    </font>
    <font>
      <b/>
      <sz val="11"/>
      <color theme="1"/>
      <name val="B Nazanin"/>
      <charset val="178"/>
    </font>
    <font>
      <sz val="16"/>
      <color rgb="FFFF0000"/>
      <name val="Calibri"/>
      <family val="2"/>
      <scheme val="minor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sz val="13"/>
      <name val="Calibri"/>
      <family val="2"/>
    </font>
    <font>
      <b/>
      <sz val="13"/>
      <name val="B Mitra"/>
      <charset val="178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name val="B Mitra"/>
      <charset val="178"/>
    </font>
    <font>
      <sz val="13"/>
      <name val="Times New Roman"/>
      <family val="1"/>
      <charset val="204"/>
    </font>
    <font>
      <sz val="13"/>
      <name val="Arial Narrow"/>
      <family val="2"/>
    </font>
    <font>
      <sz val="13"/>
      <color theme="1"/>
      <name val="B Titr"/>
      <charset val="178"/>
    </font>
    <font>
      <b/>
      <sz val="14"/>
      <name val="B Mitra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6"/>
      <name val="B Mitra"/>
      <charset val="17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B Mitra"/>
      <charset val="178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7" fillId="0" borderId="0"/>
    <xf numFmtId="0" fontId="8" fillId="0" borderId="0"/>
    <xf numFmtId="0" fontId="9" fillId="0" borderId="0"/>
    <xf numFmtId="43" fontId="17" fillId="0" borderId="0" applyFont="0" applyFill="0" applyBorder="0" applyAlignment="0" applyProtection="0"/>
  </cellStyleXfs>
  <cellXfs count="10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6" fillId="4" borderId="1" xfId="0" applyNumberFormat="1" applyFont="1" applyFill="1" applyBorder="1" applyAlignment="1" applyProtection="1">
      <alignment horizontal="center" vertical="center" wrapText="1"/>
    </xf>
    <xf numFmtId="164" fontId="11" fillId="0" borderId="2" xfId="5" applyNumberFormat="1" applyFont="1" applyFill="1" applyBorder="1" applyAlignment="1">
      <alignment horizontal="center" vertical="center" wrapText="1"/>
    </xf>
    <xf numFmtId="164" fontId="11" fillId="0" borderId="5" xfId="5" applyNumberFormat="1" applyFont="1" applyFill="1" applyBorder="1" applyAlignment="1">
      <alignment horizontal="center" vertical="center" wrapText="1"/>
    </xf>
    <xf numFmtId="164" fontId="11" fillId="0" borderId="4" xfId="5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  <xf numFmtId="164" fontId="11" fillId="0" borderId="3" xfId="5" applyNumberFormat="1" applyFont="1" applyFill="1" applyBorder="1" applyAlignment="1">
      <alignment horizontal="center" vertical="center" wrapText="1"/>
    </xf>
    <xf numFmtId="164" fontId="11" fillId="0" borderId="9" xfId="5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/>
    </xf>
    <xf numFmtId="164" fontId="19" fillId="0" borderId="1" xfId="5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20" fillId="0" borderId="0" xfId="5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5" applyNumberFormat="1" applyFont="1" applyAlignment="1">
      <alignment horizontal="right" vertical="center"/>
    </xf>
    <xf numFmtId="164" fontId="20" fillId="0" borderId="0" xfId="0" applyNumberFormat="1" applyFont="1" applyAlignment="1">
      <alignment horizontal="center" vertical="center"/>
    </xf>
    <xf numFmtId="43" fontId="20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readingOrder="1"/>
    </xf>
    <xf numFmtId="0" fontId="24" fillId="4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textRotation="90" wrapText="1"/>
    </xf>
    <xf numFmtId="2" fontId="25" fillId="4" borderId="1" xfId="0" applyNumberFormat="1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textRotation="90" wrapText="1"/>
    </xf>
    <xf numFmtId="0" fontId="26" fillId="0" borderId="0" xfId="0" applyFont="1" applyAlignment="1">
      <alignment horizontal="center" vertical="center"/>
    </xf>
    <xf numFmtId="0" fontId="28" fillId="5" borderId="2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8" fillId="5" borderId="4" xfId="0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3" fontId="26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2" fontId="32" fillId="4" borderId="1" xfId="0" applyNumberFormat="1" applyFont="1" applyFill="1" applyBorder="1" applyAlignment="1" applyProtection="1">
      <alignment horizontal="center" vertical="center" wrapText="1"/>
    </xf>
    <xf numFmtId="164" fontId="33" fillId="0" borderId="1" xfId="5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35" fillId="0" borderId="0" xfId="5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43" fontId="35" fillId="0" borderId="0" xfId="0" applyNumberFormat="1" applyFont="1" applyAlignment="1">
      <alignment horizontal="center" vertical="center"/>
    </xf>
    <xf numFmtId="164" fontId="36" fillId="0" borderId="1" xfId="5" applyNumberFormat="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0" fontId="38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166" fontId="0" fillId="0" borderId="0" xfId="0" applyNumberFormat="1"/>
    <xf numFmtId="164" fontId="0" fillId="0" borderId="0" xfId="5" applyNumberFormat="1" applyFont="1"/>
    <xf numFmtId="164" fontId="0" fillId="0" borderId="0" xfId="0" applyNumberFormat="1"/>
    <xf numFmtId="0" fontId="37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43" fontId="3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41" fillId="0" borderId="13" xfId="5" applyNumberFormat="1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164" fontId="39" fillId="0" borderId="0" xfId="0" applyNumberFormat="1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164" fontId="41" fillId="0" borderId="0" xfId="5" applyNumberFormat="1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164" fontId="39" fillId="0" borderId="10" xfId="0" applyNumberFormat="1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</cellXfs>
  <cellStyles count="6">
    <cellStyle name="Comma" xfId="5" builtinId="3"/>
    <cellStyle name="Normal" xfId="0" builtinId="0"/>
    <cellStyle name="Normal 2" xfId="3"/>
    <cellStyle name="Normal 2 2" xfId="1"/>
    <cellStyle name="Normal 3 10" xfId="2"/>
    <cellStyle name="Обычный_Книга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95250</xdr:rowOff>
    </xdr:from>
    <xdr:to>
      <xdr:col>3</xdr:col>
      <xdr:colOff>1371600</xdr:colOff>
      <xdr:row>55</xdr:row>
      <xdr:rowOff>171450</xdr:rowOff>
    </xdr:to>
    <xdr:sp macro="" textlink="">
      <xdr:nvSpPr>
        <xdr:cNvPr id="2" name="TextBox 1"/>
        <xdr:cNvSpPr txBox="1"/>
      </xdr:nvSpPr>
      <xdr:spPr>
        <a:xfrm>
          <a:off x="0" y="12239625"/>
          <a:ext cx="57150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200" b="1">
              <a:cs typeface="B Nazanin" pitchFamily="2" charset="-78"/>
            </a:rPr>
            <a:t>توضیحات بند </a:t>
          </a:r>
          <a:r>
            <a:rPr lang="en-US" sz="1200" b="1">
              <a:cs typeface="B Nazanin" pitchFamily="2" charset="-78"/>
            </a:rPr>
            <a:t>TO-2-23</a:t>
          </a:r>
          <a:r>
            <a:rPr lang="fa-IR" sz="1200" b="1">
              <a:cs typeface="B Nazanin" pitchFamily="2" charset="-78"/>
            </a:rPr>
            <a:t> : انجام</a:t>
          </a:r>
          <a:r>
            <a:rPr lang="fa-IR" sz="1200" b="1" baseline="0">
              <a:cs typeface="B Nazanin" pitchFamily="2" charset="-78"/>
            </a:rPr>
            <a:t> فعالیت های مرتبط با </a:t>
          </a:r>
          <a:r>
            <a:rPr lang="en-US" sz="1200" b="1" baseline="0">
              <a:cs typeface="B Nazanin" pitchFamily="2" charset="-78"/>
            </a:rPr>
            <a:t>Electric Equipment</a:t>
          </a:r>
          <a:r>
            <a:rPr lang="fa-IR" sz="1200" b="1" baseline="0">
              <a:cs typeface="B Nazanin" pitchFamily="2" charset="-78"/>
            </a:rPr>
            <a:t> توسط دسا انجام نمی شود </a:t>
          </a:r>
          <a:endParaRPr lang="en-US" sz="1200" b="1">
            <a:cs typeface="B Nazanin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95250</xdr:rowOff>
    </xdr:from>
    <xdr:to>
      <xdr:col>3</xdr:col>
      <xdr:colOff>1371600</xdr:colOff>
      <xdr:row>55</xdr:row>
      <xdr:rowOff>171450</xdr:rowOff>
    </xdr:to>
    <xdr:sp macro="" textlink="">
      <xdr:nvSpPr>
        <xdr:cNvPr id="2" name="TextBox 1"/>
        <xdr:cNvSpPr txBox="1"/>
      </xdr:nvSpPr>
      <xdr:spPr>
        <a:xfrm>
          <a:off x="0" y="12239625"/>
          <a:ext cx="54768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200" b="1">
              <a:cs typeface="B Nazanin" pitchFamily="2" charset="-78"/>
            </a:rPr>
            <a:t>توضیحات بند </a:t>
          </a:r>
          <a:r>
            <a:rPr lang="en-US" sz="1200" b="1">
              <a:cs typeface="B Nazanin" pitchFamily="2" charset="-78"/>
            </a:rPr>
            <a:t>TO-2-23</a:t>
          </a:r>
          <a:r>
            <a:rPr lang="fa-IR" sz="1200" b="1">
              <a:cs typeface="B Nazanin" pitchFamily="2" charset="-78"/>
            </a:rPr>
            <a:t> : انجام</a:t>
          </a:r>
          <a:r>
            <a:rPr lang="fa-IR" sz="1200" b="1" baseline="0">
              <a:cs typeface="B Nazanin" pitchFamily="2" charset="-78"/>
            </a:rPr>
            <a:t> فعالیت های مرتبط با </a:t>
          </a:r>
          <a:r>
            <a:rPr lang="en-US" sz="1200" b="1" baseline="0">
              <a:cs typeface="B Nazanin" pitchFamily="2" charset="-78"/>
            </a:rPr>
            <a:t>Electric Equipment</a:t>
          </a:r>
          <a:r>
            <a:rPr lang="fa-IR" sz="1200" b="1" baseline="0">
              <a:cs typeface="B Nazanin" pitchFamily="2" charset="-78"/>
            </a:rPr>
            <a:t> توسط دسا انجام نمی شود </a:t>
          </a:r>
          <a:endParaRPr lang="en-US" sz="1200" b="1">
            <a:cs typeface="B Nazanin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="130" zoomScaleNormal="130" workbookViewId="0">
      <selection activeCell="F21" sqref="F21"/>
    </sheetView>
  </sheetViews>
  <sheetFormatPr defaultRowHeight="15" x14ac:dyDescent="0.25"/>
  <cols>
    <col min="1" max="1" width="12.7109375" customWidth="1"/>
    <col min="2" max="2" width="36.85546875" customWidth="1"/>
    <col min="3" max="3" width="15.5703125" customWidth="1"/>
    <col min="4" max="4" width="22.5703125" style="75" bestFit="1" customWidth="1"/>
  </cols>
  <sheetData>
    <row r="1" spans="1:4" x14ac:dyDescent="0.25">
      <c r="A1" s="85" t="s">
        <v>84</v>
      </c>
      <c r="B1" s="62" t="s">
        <v>85</v>
      </c>
      <c r="C1" s="85" t="s">
        <v>86</v>
      </c>
      <c r="D1" s="85" t="s">
        <v>174</v>
      </c>
    </row>
    <row r="2" spans="1:4" ht="15.75" thickBot="1" x14ac:dyDescent="0.3">
      <c r="A2" s="86"/>
      <c r="B2" s="63" t="s">
        <v>87</v>
      </c>
      <c r="C2" s="86"/>
      <c r="D2" s="86"/>
    </row>
    <row r="3" spans="1:4" x14ac:dyDescent="0.25">
      <c r="A3" s="81" t="s">
        <v>88</v>
      </c>
      <c r="B3" s="64" t="s">
        <v>89</v>
      </c>
      <c r="C3" s="81">
        <v>1</v>
      </c>
      <c r="D3" s="83">
        <v>5000000</v>
      </c>
    </row>
    <row r="4" spans="1:4" ht="15.75" thickBot="1" x14ac:dyDescent="0.3">
      <c r="A4" s="82"/>
      <c r="B4" s="65" t="s">
        <v>90</v>
      </c>
      <c r="C4" s="82"/>
      <c r="D4" s="84"/>
    </row>
    <row r="5" spans="1:4" x14ac:dyDescent="0.25">
      <c r="A5" s="81" t="s">
        <v>91</v>
      </c>
      <c r="B5" s="64" t="s">
        <v>92</v>
      </c>
      <c r="C5" s="81">
        <v>8</v>
      </c>
      <c r="D5" s="83">
        <v>27000000</v>
      </c>
    </row>
    <row r="6" spans="1:4" ht="15.75" thickBot="1" x14ac:dyDescent="0.3">
      <c r="A6" s="82"/>
      <c r="B6" s="65" t="s">
        <v>93</v>
      </c>
      <c r="C6" s="82"/>
      <c r="D6" s="84"/>
    </row>
    <row r="7" spans="1:4" x14ac:dyDescent="0.25">
      <c r="A7" s="81" t="s">
        <v>94</v>
      </c>
      <c r="B7" s="64" t="s">
        <v>95</v>
      </c>
      <c r="C7" s="81">
        <v>4</v>
      </c>
      <c r="D7" s="83">
        <v>15000000</v>
      </c>
    </row>
    <row r="8" spans="1:4" ht="39" thickBot="1" x14ac:dyDescent="0.3">
      <c r="A8" s="82"/>
      <c r="B8" s="65" t="s">
        <v>96</v>
      </c>
      <c r="C8" s="82"/>
      <c r="D8" s="84"/>
    </row>
    <row r="9" spans="1:4" x14ac:dyDescent="0.25">
      <c r="A9" s="81" t="s">
        <v>97</v>
      </c>
      <c r="B9" s="64" t="s">
        <v>98</v>
      </c>
      <c r="C9" s="81">
        <v>4</v>
      </c>
      <c r="D9" s="83">
        <v>15000000</v>
      </c>
    </row>
    <row r="10" spans="1:4" ht="15.75" thickBot="1" x14ac:dyDescent="0.3">
      <c r="A10" s="82"/>
      <c r="B10" s="65" t="s">
        <v>99</v>
      </c>
      <c r="C10" s="82"/>
      <c r="D10" s="84"/>
    </row>
    <row r="11" spans="1:4" x14ac:dyDescent="0.25">
      <c r="A11" s="81" t="s">
        <v>100</v>
      </c>
      <c r="B11" s="64" t="s">
        <v>101</v>
      </c>
      <c r="C11" s="81">
        <v>1.5</v>
      </c>
      <c r="D11" s="83">
        <v>5000000</v>
      </c>
    </row>
    <row r="12" spans="1:4" ht="15.75" thickBot="1" x14ac:dyDescent="0.3">
      <c r="A12" s="82"/>
      <c r="B12" s="65" t="s">
        <v>102</v>
      </c>
      <c r="C12" s="82"/>
      <c r="D12" s="84"/>
    </row>
    <row r="13" spans="1:4" x14ac:dyDescent="0.25">
      <c r="A13" s="81" t="s">
        <v>103</v>
      </c>
      <c r="B13" s="64" t="s">
        <v>104</v>
      </c>
      <c r="C13" s="81">
        <v>3</v>
      </c>
      <c r="D13" s="83">
        <v>11000000</v>
      </c>
    </row>
    <row r="14" spans="1:4" ht="15.75" thickBot="1" x14ac:dyDescent="0.3">
      <c r="A14" s="82"/>
      <c r="B14" s="65" t="s">
        <v>105</v>
      </c>
      <c r="C14" s="82"/>
      <c r="D14" s="84"/>
    </row>
    <row r="15" spans="1:4" x14ac:dyDescent="0.25">
      <c r="A15" s="81" t="s">
        <v>106</v>
      </c>
      <c r="B15" s="64" t="s">
        <v>107</v>
      </c>
      <c r="C15" s="81">
        <v>16</v>
      </c>
      <c r="D15" s="83">
        <v>80000000</v>
      </c>
    </row>
    <row r="16" spans="1:4" ht="39" thickBot="1" x14ac:dyDescent="0.3">
      <c r="A16" s="82"/>
      <c r="B16" s="65" t="s">
        <v>108</v>
      </c>
      <c r="C16" s="82"/>
      <c r="D16" s="84"/>
    </row>
    <row r="17" spans="1:4" x14ac:dyDescent="0.25">
      <c r="A17" s="81" t="s">
        <v>109</v>
      </c>
      <c r="B17" s="64" t="s">
        <v>110</v>
      </c>
      <c r="C17" s="81">
        <v>16</v>
      </c>
      <c r="D17" s="83">
        <v>80000000</v>
      </c>
    </row>
    <row r="18" spans="1:4" ht="39" thickBot="1" x14ac:dyDescent="0.3">
      <c r="A18" s="82"/>
      <c r="B18" s="65" t="s">
        <v>111</v>
      </c>
      <c r="C18" s="82"/>
      <c r="D18" s="84"/>
    </row>
    <row r="19" spans="1:4" x14ac:dyDescent="0.25">
      <c r="A19" s="81" t="s">
        <v>112</v>
      </c>
      <c r="B19" s="64" t="s">
        <v>113</v>
      </c>
      <c r="C19" s="81">
        <v>0.1</v>
      </c>
      <c r="D19" s="83">
        <v>1000000</v>
      </c>
    </row>
    <row r="20" spans="1:4" ht="15.75" thickBot="1" x14ac:dyDescent="0.3">
      <c r="A20" s="82"/>
      <c r="B20" s="65" t="s">
        <v>114</v>
      </c>
      <c r="C20" s="82"/>
      <c r="D20" s="84"/>
    </row>
    <row r="21" spans="1:4" x14ac:dyDescent="0.25">
      <c r="A21" s="81" t="s">
        <v>115</v>
      </c>
      <c r="B21" s="64" t="s">
        <v>116</v>
      </c>
      <c r="C21" s="81">
        <v>1.5</v>
      </c>
      <c r="D21" s="83">
        <v>5000000</v>
      </c>
    </row>
    <row r="22" spans="1:4" ht="15.75" thickBot="1" x14ac:dyDescent="0.3">
      <c r="A22" s="82"/>
      <c r="B22" s="65" t="s">
        <v>117</v>
      </c>
      <c r="C22" s="82"/>
      <c r="D22" s="84"/>
    </row>
    <row r="23" spans="1:4" x14ac:dyDescent="0.25">
      <c r="A23" s="81" t="s">
        <v>118</v>
      </c>
      <c r="B23" s="64" t="s">
        <v>119</v>
      </c>
      <c r="C23" s="81">
        <v>0.2</v>
      </c>
      <c r="D23" s="83">
        <v>2000000</v>
      </c>
    </row>
    <row r="24" spans="1:4" ht="15.75" thickBot="1" x14ac:dyDescent="0.3">
      <c r="A24" s="82"/>
      <c r="B24" s="65" t="s">
        <v>120</v>
      </c>
      <c r="C24" s="82"/>
      <c r="D24" s="84"/>
    </row>
    <row r="25" spans="1:4" x14ac:dyDescent="0.25">
      <c r="A25" s="81" t="s">
        <v>121</v>
      </c>
      <c r="B25" s="64" t="s">
        <v>122</v>
      </c>
      <c r="C25" s="81">
        <v>2</v>
      </c>
      <c r="D25" s="83">
        <v>7000000</v>
      </c>
    </row>
    <row r="26" spans="1:4" ht="15.75" thickBot="1" x14ac:dyDescent="0.3">
      <c r="A26" s="82"/>
      <c r="B26" s="65" t="s">
        <v>123</v>
      </c>
      <c r="C26" s="82"/>
      <c r="D26" s="84"/>
    </row>
    <row r="27" spans="1:4" x14ac:dyDescent="0.25">
      <c r="A27" s="81" t="s">
        <v>124</v>
      </c>
      <c r="B27" s="64" t="s">
        <v>125</v>
      </c>
      <c r="C27" s="81">
        <v>0.5</v>
      </c>
      <c r="D27" s="83">
        <v>2000000</v>
      </c>
    </row>
    <row r="28" spans="1:4" ht="15.75" thickBot="1" x14ac:dyDescent="0.3">
      <c r="A28" s="82"/>
      <c r="B28" s="65" t="s">
        <v>126</v>
      </c>
      <c r="C28" s="82"/>
      <c r="D28" s="84"/>
    </row>
    <row r="29" spans="1:4" x14ac:dyDescent="0.25">
      <c r="A29" s="81" t="s">
        <v>127</v>
      </c>
      <c r="B29" s="64" t="s">
        <v>125</v>
      </c>
      <c r="C29" s="81">
        <v>3</v>
      </c>
      <c r="D29" s="83">
        <v>10000000</v>
      </c>
    </row>
    <row r="30" spans="1:4" ht="26.25" thickBot="1" x14ac:dyDescent="0.3">
      <c r="A30" s="82"/>
      <c r="B30" s="65" t="s">
        <v>128</v>
      </c>
      <c r="C30" s="82"/>
      <c r="D30" s="84"/>
    </row>
    <row r="31" spans="1:4" x14ac:dyDescent="0.25">
      <c r="A31" s="81" t="s">
        <v>129</v>
      </c>
      <c r="B31" s="64" t="s">
        <v>130</v>
      </c>
      <c r="C31" s="81">
        <v>0.2</v>
      </c>
      <c r="D31" s="83">
        <v>1000000</v>
      </c>
    </row>
    <row r="32" spans="1:4" ht="15.75" thickBot="1" x14ac:dyDescent="0.3">
      <c r="A32" s="82"/>
      <c r="B32" s="65" t="s">
        <v>131</v>
      </c>
      <c r="C32" s="82"/>
      <c r="D32" s="84"/>
    </row>
    <row r="33" spans="1:4" x14ac:dyDescent="0.25">
      <c r="A33" s="81" t="s">
        <v>132</v>
      </c>
      <c r="B33" s="64" t="s">
        <v>133</v>
      </c>
      <c r="C33" s="81">
        <v>0.5</v>
      </c>
      <c r="D33" s="83">
        <v>3000000</v>
      </c>
    </row>
    <row r="34" spans="1:4" ht="26.25" thickBot="1" x14ac:dyDescent="0.3">
      <c r="A34" s="82"/>
      <c r="B34" s="65" t="s">
        <v>134</v>
      </c>
      <c r="C34" s="82"/>
      <c r="D34" s="84"/>
    </row>
    <row r="35" spans="1:4" x14ac:dyDescent="0.25">
      <c r="A35" s="81" t="s">
        <v>135</v>
      </c>
      <c r="B35" s="64" t="s">
        <v>136</v>
      </c>
      <c r="C35" s="81">
        <v>2</v>
      </c>
      <c r="D35" s="83">
        <v>6500000</v>
      </c>
    </row>
    <row r="36" spans="1:4" ht="15.75" thickBot="1" x14ac:dyDescent="0.3">
      <c r="A36" s="82"/>
      <c r="B36" s="65" t="s">
        <v>137</v>
      </c>
      <c r="C36" s="82"/>
      <c r="D36" s="84"/>
    </row>
    <row r="37" spans="1:4" x14ac:dyDescent="0.25">
      <c r="A37" s="81" t="s">
        <v>138</v>
      </c>
      <c r="B37" s="64" t="s">
        <v>136</v>
      </c>
      <c r="C37" s="81">
        <v>2</v>
      </c>
      <c r="D37" s="83">
        <v>6500000</v>
      </c>
    </row>
    <row r="38" spans="1:4" ht="15.75" thickBot="1" x14ac:dyDescent="0.3">
      <c r="A38" s="82"/>
      <c r="B38" s="65" t="s">
        <v>139</v>
      </c>
      <c r="C38" s="82"/>
      <c r="D38" s="84"/>
    </row>
    <row r="39" spans="1:4" x14ac:dyDescent="0.25">
      <c r="A39" s="81" t="s">
        <v>140</v>
      </c>
      <c r="B39" s="64" t="s">
        <v>141</v>
      </c>
      <c r="C39" s="81">
        <v>8</v>
      </c>
      <c r="D39" s="83">
        <v>40000000</v>
      </c>
    </row>
    <row r="40" spans="1:4" ht="15.75" thickBot="1" x14ac:dyDescent="0.3">
      <c r="A40" s="82"/>
      <c r="B40" s="65" t="s">
        <v>142</v>
      </c>
      <c r="C40" s="82"/>
      <c r="D40" s="84"/>
    </row>
    <row r="41" spans="1:4" x14ac:dyDescent="0.25">
      <c r="A41" s="81" t="s">
        <v>143</v>
      </c>
      <c r="B41" s="64" t="s">
        <v>144</v>
      </c>
      <c r="C41" s="81">
        <v>2</v>
      </c>
      <c r="D41" s="83">
        <v>6000000</v>
      </c>
    </row>
    <row r="42" spans="1:4" ht="15.75" thickBot="1" x14ac:dyDescent="0.3">
      <c r="A42" s="82"/>
      <c r="B42" s="65" t="s">
        <v>145</v>
      </c>
      <c r="C42" s="82"/>
      <c r="D42" s="84"/>
    </row>
    <row r="43" spans="1:4" x14ac:dyDescent="0.25">
      <c r="A43" s="81" t="s">
        <v>146</v>
      </c>
      <c r="B43" s="64" t="s">
        <v>147</v>
      </c>
      <c r="C43" s="81">
        <v>3</v>
      </c>
      <c r="D43" s="83">
        <v>10000000</v>
      </c>
    </row>
    <row r="44" spans="1:4" ht="15.75" thickBot="1" x14ac:dyDescent="0.3">
      <c r="A44" s="82"/>
      <c r="B44" s="65" t="s">
        <v>145</v>
      </c>
      <c r="C44" s="82"/>
      <c r="D44" s="84"/>
    </row>
    <row r="45" spans="1:4" x14ac:dyDescent="0.25">
      <c r="A45" s="81" t="s">
        <v>148</v>
      </c>
      <c r="B45" s="64" t="s">
        <v>149</v>
      </c>
      <c r="C45" s="81">
        <v>24</v>
      </c>
      <c r="D45" s="83">
        <v>0</v>
      </c>
    </row>
    <row r="46" spans="1:4" ht="15.75" thickBot="1" x14ac:dyDescent="0.3">
      <c r="A46" s="82"/>
      <c r="B46" s="65" t="s">
        <v>150</v>
      </c>
      <c r="C46" s="82"/>
      <c r="D46" s="84"/>
    </row>
    <row r="47" spans="1:4" x14ac:dyDescent="0.25">
      <c r="A47" s="81" t="s">
        <v>151</v>
      </c>
      <c r="B47" s="64" t="s">
        <v>152</v>
      </c>
      <c r="C47" s="81">
        <v>0.3</v>
      </c>
      <c r="D47" s="83">
        <v>2000000</v>
      </c>
    </row>
    <row r="48" spans="1:4" ht="26.25" thickBot="1" x14ac:dyDescent="0.3">
      <c r="A48" s="82"/>
      <c r="B48" s="65" t="s">
        <v>153</v>
      </c>
      <c r="C48" s="82"/>
      <c r="D48" s="84"/>
    </row>
    <row r="49" spans="1:4" x14ac:dyDescent="0.25">
      <c r="A49" s="81" t="s">
        <v>154</v>
      </c>
      <c r="B49" s="64" t="s">
        <v>152</v>
      </c>
      <c r="C49" s="81">
        <v>6</v>
      </c>
      <c r="D49" s="83">
        <v>25000000</v>
      </c>
    </row>
    <row r="50" spans="1:4" ht="39" thickBot="1" x14ac:dyDescent="0.3">
      <c r="A50" s="82"/>
      <c r="B50" s="65" t="s">
        <v>155</v>
      </c>
      <c r="C50" s="82"/>
      <c r="D50" s="84"/>
    </row>
    <row r="51" spans="1:4" x14ac:dyDescent="0.25">
      <c r="A51" s="81" t="s">
        <v>156</v>
      </c>
      <c r="B51" s="64" t="s">
        <v>152</v>
      </c>
      <c r="C51" s="81">
        <v>1</v>
      </c>
      <c r="D51" s="83">
        <v>5000000</v>
      </c>
    </row>
    <row r="52" spans="1:4" ht="15.75" thickBot="1" x14ac:dyDescent="0.3">
      <c r="A52" s="82"/>
      <c r="B52" s="65" t="s">
        <v>157</v>
      </c>
      <c r="C52" s="82"/>
      <c r="D52" s="84"/>
    </row>
    <row r="53" spans="1:4" ht="32.25" thickBot="1" x14ac:dyDescent="0.3">
      <c r="A53" s="66"/>
      <c r="B53" s="67" t="s">
        <v>158</v>
      </c>
      <c r="C53" s="63">
        <v>109.8</v>
      </c>
      <c r="D53" s="76">
        <f>SUM(D3:D52)</f>
        <v>370000000</v>
      </c>
    </row>
  </sheetData>
  <mergeCells count="78">
    <mergeCell ref="A1:A2"/>
    <mergeCell ref="C1:C2"/>
    <mergeCell ref="D1:D2"/>
    <mergeCell ref="A3:A4"/>
    <mergeCell ref="C3:C4"/>
    <mergeCell ref="D3:D4"/>
    <mergeCell ref="A5:A6"/>
    <mergeCell ref="C5:C6"/>
    <mergeCell ref="D5:D6"/>
    <mergeCell ref="A7:A8"/>
    <mergeCell ref="C7:C8"/>
    <mergeCell ref="D7:D8"/>
    <mergeCell ref="A9:A10"/>
    <mergeCell ref="C9:C10"/>
    <mergeCell ref="D9:D10"/>
    <mergeCell ref="A11:A12"/>
    <mergeCell ref="C11:C12"/>
    <mergeCell ref="D11:D12"/>
    <mergeCell ref="A13:A14"/>
    <mergeCell ref="C13:C14"/>
    <mergeCell ref="D13:D14"/>
    <mergeCell ref="A15:A16"/>
    <mergeCell ref="C15:C16"/>
    <mergeCell ref="D15:D16"/>
    <mergeCell ref="A17:A18"/>
    <mergeCell ref="C17:C18"/>
    <mergeCell ref="D17:D18"/>
    <mergeCell ref="A19:A20"/>
    <mergeCell ref="C19:C20"/>
    <mergeCell ref="D19:D20"/>
    <mergeCell ref="A21:A22"/>
    <mergeCell ref="C21:C22"/>
    <mergeCell ref="D21:D22"/>
    <mergeCell ref="A23:A24"/>
    <mergeCell ref="C23:C24"/>
    <mergeCell ref="D23:D24"/>
    <mergeCell ref="A25:A26"/>
    <mergeCell ref="C25:C26"/>
    <mergeCell ref="D25:D26"/>
    <mergeCell ref="A27:A28"/>
    <mergeCell ref="C27:C28"/>
    <mergeCell ref="D27:D28"/>
    <mergeCell ref="A29:A30"/>
    <mergeCell ref="C29:C30"/>
    <mergeCell ref="D29:D30"/>
    <mergeCell ref="A31:A32"/>
    <mergeCell ref="C31:C32"/>
    <mergeCell ref="D31:D32"/>
    <mergeCell ref="A33:A34"/>
    <mergeCell ref="C33:C34"/>
    <mergeCell ref="D33:D34"/>
    <mergeCell ref="A35:A36"/>
    <mergeCell ref="C35:C36"/>
    <mergeCell ref="D35:D36"/>
    <mergeCell ref="A37:A38"/>
    <mergeCell ref="C37:C38"/>
    <mergeCell ref="D37:D38"/>
    <mergeCell ref="A39:A40"/>
    <mergeCell ref="C39:C40"/>
    <mergeCell ref="D39:D40"/>
    <mergeCell ref="A41:A42"/>
    <mergeCell ref="C41:C42"/>
    <mergeCell ref="D41:D42"/>
    <mergeCell ref="A43:A44"/>
    <mergeCell ref="C43:C44"/>
    <mergeCell ref="D43:D44"/>
    <mergeCell ref="A45:A46"/>
    <mergeCell ref="C45:C46"/>
    <mergeCell ref="D45:D46"/>
    <mergeCell ref="A47:A48"/>
    <mergeCell ref="C47:C48"/>
    <mergeCell ref="D47:D48"/>
    <mergeCell ref="A49:A50"/>
    <mergeCell ref="C49:C50"/>
    <mergeCell ref="D49:D50"/>
    <mergeCell ref="A51:A52"/>
    <mergeCell ref="C51:C52"/>
    <mergeCell ref="D51:D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view="pageBreakPreview" zoomScale="60" zoomScaleNormal="70" workbookViewId="0">
      <selection activeCell="J2" sqref="J2"/>
    </sheetView>
  </sheetViews>
  <sheetFormatPr defaultColWidth="14.140625" defaultRowHeight="18.75" x14ac:dyDescent="0.25"/>
  <cols>
    <col min="1" max="1" width="4.5703125" style="40" bestFit="1" customWidth="1"/>
    <col min="2" max="2" width="14.140625" style="40"/>
    <col min="3" max="3" width="10" style="40" bestFit="1" customWidth="1"/>
    <col min="4" max="4" width="12" style="40" customWidth="1"/>
    <col min="5" max="5" width="15.85546875" style="40" customWidth="1"/>
    <col min="6" max="6" width="13.5703125" style="40" customWidth="1"/>
    <col min="7" max="7" width="15.5703125" style="40" bestFit="1" customWidth="1"/>
    <col min="8" max="8" width="28" style="40" customWidth="1"/>
    <col min="9" max="9" width="23.28515625" style="40" customWidth="1"/>
    <col min="10" max="10" width="20.140625" style="57" customWidth="1"/>
    <col min="11" max="16384" width="14.140625" style="40"/>
  </cols>
  <sheetData>
    <row r="1" spans="1:10" ht="138" x14ac:dyDescent="0.25">
      <c r="A1" s="35" t="s">
        <v>79</v>
      </c>
      <c r="B1" s="35" t="s">
        <v>1</v>
      </c>
      <c r="C1" s="35" t="s">
        <v>2</v>
      </c>
      <c r="D1" s="35" t="s">
        <v>3</v>
      </c>
      <c r="E1" s="35" t="s">
        <v>4</v>
      </c>
      <c r="F1" s="36" t="s">
        <v>5</v>
      </c>
      <c r="G1" s="37" t="s">
        <v>6</v>
      </c>
      <c r="H1" s="38" t="s">
        <v>7</v>
      </c>
      <c r="I1" s="39"/>
      <c r="J1" s="55" t="s">
        <v>78</v>
      </c>
    </row>
    <row r="2" spans="1:10" ht="27.75" customHeight="1" x14ac:dyDescent="0.25">
      <c r="A2" s="94">
        <v>1</v>
      </c>
      <c r="B2" s="94" t="s">
        <v>8</v>
      </c>
      <c r="C2" s="94" t="s">
        <v>9</v>
      </c>
      <c r="D2" s="94" t="s">
        <v>10</v>
      </c>
      <c r="E2" s="94" t="s">
        <v>11</v>
      </c>
      <c r="F2" s="94" t="s">
        <v>12</v>
      </c>
      <c r="G2" s="94" t="s">
        <v>13</v>
      </c>
      <c r="H2" s="95" t="s">
        <v>14</v>
      </c>
      <c r="I2" s="41" t="s">
        <v>15</v>
      </c>
      <c r="J2" s="61">
        <v>370000000</v>
      </c>
    </row>
    <row r="3" spans="1:10" ht="27.75" customHeight="1" x14ac:dyDescent="0.25">
      <c r="A3" s="88">
        <v>1</v>
      </c>
      <c r="B3" s="88"/>
      <c r="C3" s="88"/>
      <c r="D3" s="88"/>
      <c r="E3" s="88"/>
      <c r="F3" s="88"/>
      <c r="G3" s="88"/>
      <c r="H3" s="90"/>
      <c r="I3" s="42" t="s">
        <v>16</v>
      </c>
      <c r="J3" s="61">
        <v>380000000</v>
      </c>
    </row>
    <row r="4" spans="1:10" ht="27.75" customHeight="1" x14ac:dyDescent="0.25">
      <c r="A4" s="92">
        <v>2</v>
      </c>
      <c r="B4" s="87" t="s">
        <v>8</v>
      </c>
      <c r="C4" s="87" t="s">
        <v>17</v>
      </c>
      <c r="D4" s="87" t="s">
        <v>10</v>
      </c>
      <c r="E4" s="87" t="s">
        <v>11</v>
      </c>
      <c r="F4" s="87" t="s">
        <v>12</v>
      </c>
      <c r="G4" s="87" t="s">
        <v>13</v>
      </c>
      <c r="H4" s="89" t="s">
        <v>14</v>
      </c>
      <c r="I4" s="43" t="s">
        <v>15</v>
      </c>
      <c r="J4" s="61">
        <v>370000000</v>
      </c>
    </row>
    <row r="5" spans="1:10" ht="27.75" customHeight="1" x14ac:dyDescent="0.25">
      <c r="A5" s="93"/>
      <c r="B5" s="88"/>
      <c r="C5" s="88"/>
      <c r="D5" s="88"/>
      <c r="E5" s="88"/>
      <c r="F5" s="88"/>
      <c r="G5" s="88"/>
      <c r="H5" s="90"/>
      <c r="I5" s="42" t="s">
        <v>16</v>
      </c>
      <c r="J5" s="61">
        <v>380000000</v>
      </c>
    </row>
    <row r="6" spans="1:10" ht="27.75" customHeight="1" x14ac:dyDescent="0.25">
      <c r="A6" s="92">
        <v>3</v>
      </c>
      <c r="B6" s="87" t="s">
        <v>8</v>
      </c>
      <c r="C6" s="87" t="s">
        <v>18</v>
      </c>
      <c r="D6" s="87" t="s">
        <v>10</v>
      </c>
      <c r="E6" s="87" t="s">
        <v>11</v>
      </c>
      <c r="F6" s="87" t="s">
        <v>12</v>
      </c>
      <c r="G6" s="87" t="s">
        <v>13</v>
      </c>
      <c r="H6" s="89" t="s">
        <v>14</v>
      </c>
      <c r="I6" s="43" t="s">
        <v>15</v>
      </c>
      <c r="J6" s="61">
        <v>370000000</v>
      </c>
    </row>
    <row r="7" spans="1:10" ht="39" customHeight="1" x14ac:dyDescent="0.25">
      <c r="A7" s="93"/>
      <c r="B7" s="88"/>
      <c r="C7" s="88"/>
      <c r="D7" s="88"/>
      <c r="E7" s="88"/>
      <c r="F7" s="88"/>
      <c r="G7" s="88"/>
      <c r="H7" s="90"/>
      <c r="I7" s="42" t="s">
        <v>16</v>
      </c>
      <c r="J7" s="61">
        <v>380000000</v>
      </c>
    </row>
    <row r="8" spans="1:10" ht="82.5" customHeight="1" x14ac:dyDescent="0.25">
      <c r="A8" s="44">
        <v>4</v>
      </c>
      <c r="B8" s="45" t="s">
        <v>8</v>
      </c>
      <c r="C8" s="46" t="s">
        <v>19</v>
      </c>
      <c r="D8" s="45" t="s">
        <v>10</v>
      </c>
      <c r="E8" s="45" t="s">
        <v>20</v>
      </c>
      <c r="F8" s="45" t="s">
        <v>12</v>
      </c>
      <c r="G8" s="45" t="s">
        <v>13</v>
      </c>
      <c r="H8" s="47" t="s">
        <v>21</v>
      </c>
      <c r="I8" s="42" t="s">
        <v>16</v>
      </c>
      <c r="J8" s="61">
        <v>680000000</v>
      </c>
    </row>
    <row r="9" spans="1:10" ht="68.25" customHeight="1" x14ac:dyDescent="0.25">
      <c r="A9" s="44">
        <v>5</v>
      </c>
      <c r="B9" s="45" t="s">
        <v>8</v>
      </c>
      <c r="C9" s="46" t="s">
        <v>22</v>
      </c>
      <c r="D9" s="45" t="s">
        <v>10</v>
      </c>
      <c r="E9" s="45" t="s">
        <v>11</v>
      </c>
      <c r="F9" s="45" t="s">
        <v>12</v>
      </c>
      <c r="G9" s="45" t="s">
        <v>13</v>
      </c>
      <c r="H9" s="47" t="s">
        <v>23</v>
      </c>
      <c r="I9" s="42" t="s">
        <v>16</v>
      </c>
      <c r="J9" s="61">
        <v>380000000</v>
      </c>
    </row>
    <row r="10" spans="1:10" ht="67.5" customHeight="1" x14ac:dyDescent="0.25">
      <c r="A10" s="44">
        <v>6</v>
      </c>
      <c r="B10" s="45" t="s">
        <v>8</v>
      </c>
      <c r="C10" s="46" t="s">
        <v>24</v>
      </c>
      <c r="D10" s="45" t="s">
        <v>10</v>
      </c>
      <c r="E10" s="45" t="s">
        <v>11</v>
      </c>
      <c r="F10" s="45" t="s">
        <v>12</v>
      </c>
      <c r="G10" s="45" t="s">
        <v>13</v>
      </c>
      <c r="H10" s="47" t="s">
        <v>23</v>
      </c>
      <c r="I10" s="42" t="s">
        <v>16</v>
      </c>
      <c r="J10" s="61">
        <v>380000000</v>
      </c>
    </row>
    <row r="11" spans="1:10" ht="89.25" customHeight="1" x14ac:dyDescent="0.25">
      <c r="A11" s="44">
        <v>7</v>
      </c>
      <c r="B11" s="45" t="s">
        <v>8</v>
      </c>
      <c r="C11" s="46" t="s">
        <v>25</v>
      </c>
      <c r="D11" s="45" t="s">
        <v>10</v>
      </c>
      <c r="E11" s="45" t="s">
        <v>20</v>
      </c>
      <c r="F11" s="45" t="s">
        <v>12</v>
      </c>
      <c r="G11" s="45" t="s">
        <v>13</v>
      </c>
      <c r="H11" s="47" t="s">
        <v>21</v>
      </c>
      <c r="I11" s="42" t="s">
        <v>16</v>
      </c>
      <c r="J11" s="61">
        <v>680000000</v>
      </c>
    </row>
    <row r="12" spans="1:10" ht="59.25" customHeight="1" x14ac:dyDescent="0.25">
      <c r="A12" s="44">
        <v>8</v>
      </c>
      <c r="B12" s="45" t="s">
        <v>8</v>
      </c>
      <c r="C12" s="46" t="s">
        <v>26</v>
      </c>
      <c r="D12" s="45" t="s">
        <v>10</v>
      </c>
      <c r="E12" s="45" t="s">
        <v>11</v>
      </c>
      <c r="F12" s="45" t="s">
        <v>12</v>
      </c>
      <c r="G12" s="45" t="s">
        <v>13</v>
      </c>
      <c r="H12" s="47" t="s">
        <v>27</v>
      </c>
      <c r="I12" s="42" t="s">
        <v>16</v>
      </c>
      <c r="J12" s="61">
        <v>380000000</v>
      </c>
    </row>
    <row r="13" spans="1:10" ht="60.75" customHeight="1" x14ac:dyDescent="0.25">
      <c r="A13" s="44">
        <v>9</v>
      </c>
      <c r="B13" s="45" t="s">
        <v>8</v>
      </c>
      <c r="C13" s="46" t="s">
        <v>28</v>
      </c>
      <c r="D13" s="45" t="s">
        <v>10</v>
      </c>
      <c r="E13" s="45" t="s">
        <v>11</v>
      </c>
      <c r="F13" s="45" t="s">
        <v>12</v>
      </c>
      <c r="G13" s="45" t="s">
        <v>13</v>
      </c>
      <c r="H13" s="47" t="s">
        <v>27</v>
      </c>
      <c r="I13" s="42" t="s">
        <v>16</v>
      </c>
      <c r="J13" s="61">
        <v>380000000</v>
      </c>
    </row>
    <row r="14" spans="1:10" ht="39" x14ac:dyDescent="0.25">
      <c r="A14" s="44">
        <v>10</v>
      </c>
      <c r="B14" s="45" t="s">
        <v>29</v>
      </c>
      <c r="C14" s="45" t="s">
        <v>30</v>
      </c>
      <c r="D14" s="45" t="s">
        <v>31</v>
      </c>
      <c r="E14" s="45" t="s">
        <v>55</v>
      </c>
      <c r="F14" s="45" t="s">
        <v>12</v>
      </c>
      <c r="G14" s="45" t="s">
        <v>32</v>
      </c>
      <c r="H14" s="47" t="s">
        <v>54</v>
      </c>
      <c r="I14" s="48" t="s">
        <v>33</v>
      </c>
      <c r="J14" s="61">
        <v>5000000</v>
      </c>
    </row>
    <row r="15" spans="1:10" ht="39" x14ac:dyDescent="0.25">
      <c r="A15" s="44">
        <v>11</v>
      </c>
      <c r="B15" s="45" t="s">
        <v>29</v>
      </c>
      <c r="C15" s="45" t="s">
        <v>34</v>
      </c>
      <c r="D15" s="45" t="s">
        <v>35</v>
      </c>
      <c r="E15" s="45" t="s">
        <v>55</v>
      </c>
      <c r="F15" s="45" t="s">
        <v>12</v>
      </c>
      <c r="G15" s="45" t="s">
        <v>13</v>
      </c>
      <c r="H15" s="47" t="s">
        <v>36</v>
      </c>
      <c r="I15" s="48" t="s">
        <v>33</v>
      </c>
      <c r="J15" s="61">
        <v>30000000</v>
      </c>
    </row>
    <row r="16" spans="1:10" ht="39" x14ac:dyDescent="0.25">
      <c r="A16" s="44">
        <v>12</v>
      </c>
      <c r="B16" s="45" t="s">
        <v>29</v>
      </c>
      <c r="C16" s="45" t="s">
        <v>37</v>
      </c>
      <c r="D16" s="45" t="s">
        <v>38</v>
      </c>
      <c r="E16" s="45" t="s">
        <v>55</v>
      </c>
      <c r="F16" s="45" t="s">
        <v>12</v>
      </c>
      <c r="G16" s="45" t="s">
        <v>13</v>
      </c>
      <c r="H16" s="47" t="s">
        <v>39</v>
      </c>
      <c r="I16" s="48" t="s">
        <v>33</v>
      </c>
      <c r="J16" s="61">
        <v>12000000</v>
      </c>
    </row>
    <row r="17" spans="1:10" ht="34.5" x14ac:dyDescent="0.25">
      <c r="A17" s="44">
        <v>13</v>
      </c>
      <c r="B17" s="45" t="s">
        <v>29</v>
      </c>
      <c r="C17" s="45" t="s">
        <v>40</v>
      </c>
      <c r="D17" s="45" t="s">
        <v>41</v>
      </c>
      <c r="E17" s="45" t="s">
        <v>55</v>
      </c>
      <c r="F17" s="45" t="s">
        <v>12</v>
      </c>
      <c r="G17" s="45" t="s">
        <v>32</v>
      </c>
      <c r="H17" s="47" t="s">
        <v>42</v>
      </c>
      <c r="I17" s="48" t="s">
        <v>33</v>
      </c>
      <c r="J17" s="61">
        <v>8000000</v>
      </c>
    </row>
    <row r="18" spans="1:10" ht="39" x14ac:dyDescent="0.25">
      <c r="A18" s="44">
        <v>14</v>
      </c>
      <c r="B18" s="45" t="s">
        <v>43</v>
      </c>
      <c r="C18" s="45" t="s">
        <v>44</v>
      </c>
      <c r="D18" s="45" t="s">
        <v>45</v>
      </c>
      <c r="E18" s="45" t="s">
        <v>55</v>
      </c>
      <c r="F18" s="45" t="s">
        <v>12</v>
      </c>
      <c r="G18" s="45" t="s">
        <v>32</v>
      </c>
      <c r="H18" s="47" t="s">
        <v>80</v>
      </c>
      <c r="I18" s="48" t="s">
        <v>33</v>
      </c>
      <c r="J18" s="61">
        <v>35000000</v>
      </c>
    </row>
    <row r="19" spans="1:10" ht="39" x14ac:dyDescent="0.25">
      <c r="A19" s="44">
        <v>15</v>
      </c>
      <c r="B19" s="45" t="s">
        <v>43</v>
      </c>
      <c r="C19" s="45" t="s">
        <v>46</v>
      </c>
      <c r="D19" s="45" t="s">
        <v>45</v>
      </c>
      <c r="E19" s="45" t="s">
        <v>55</v>
      </c>
      <c r="F19" s="45" t="s">
        <v>12</v>
      </c>
      <c r="G19" s="45" t="s">
        <v>32</v>
      </c>
      <c r="H19" s="47" t="s">
        <v>80</v>
      </c>
      <c r="I19" s="48" t="s">
        <v>33</v>
      </c>
      <c r="J19" s="61">
        <v>35000000</v>
      </c>
    </row>
    <row r="20" spans="1:10" ht="39" x14ac:dyDescent="0.25">
      <c r="A20" s="44">
        <v>16</v>
      </c>
      <c r="B20" s="45" t="s">
        <v>43</v>
      </c>
      <c r="C20" s="45" t="s">
        <v>47</v>
      </c>
      <c r="D20" s="45" t="s">
        <v>45</v>
      </c>
      <c r="E20" s="45" t="s">
        <v>55</v>
      </c>
      <c r="F20" s="45" t="s">
        <v>12</v>
      </c>
      <c r="G20" s="45" t="s">
        <v>32</v>
      </c>
      <c r="H20" s="47" t="s">
        <v>80</v>
      </c>
      <c r="I20" s="48" t="s">
        <v>33</v>
      </c>
      <c r="J20" s="61">
        <v>35000000</v>
      </c>
    </row>
    <row r="21" spans="1:10" ht="39" x14ac:dyDescent="0.25">
      <c r="A21" s="44">
        <v>17</v>
      </c>
      <c r="B21" s="45" t="s">
        <v>43</v>
      </c>
      <c r="C21" s="45" t="s">
        <v>48</v>
      </c>
      <c r="D21" s="45" t="s">
        <v>45</v>
      </c>
      <c r="E21" s="45" t="s">
        <v>55</v>
      </c>
      <c r="F21" s="45" t="s">
        <v>12</v>
      </c>
      <c r="G21" s="45" t="s">
        <v>32</v>
      </c>
      <c r="H21" s="47" t="s">
        <v>80</v>
      </c>
      <c r="I21" s="48" t="s">
        <v>33</v>
      </c>
      <c r="J21" s="61">
        <v>35000000</v>
      </c>
    </row>
    <row r="22" spans="1:10" ht="39" x14ac:dyDescent="0.25">
      <c r="A22" s="44">
        <v>18</v>
      </c>
      <c r="B22" s="45" t="s">
        <v>43</v>
      </c>
      <c r="C22" s="45" t="s">
        <v>49</v>
      </c>
      <c r="D22" s="45" t="s">
        <v>45</v>
      </c>
      <c r="E22" s="45" t="s">
        <v>55</v>
      </c>
      <c r="F22" s="45" t="s">
        <v>12</v>
      </c>
      <c r="G22" s="45" t="s">
        <v>32</v>
      </c>
      <c r="H22" s="47" t="s">
        <v>80</v>
      </c>
      <c r="I22" s="48" t="s">
        <v>33</v>
      </c>
      <c r="J22" s="61">
        <v>35000000</v>
      </c>
    </row>
    <row r="23" spans="1:10" ht="39" x14ac:dyDescent="0.25">
      <c r="A23" s="44">
        <v>19</v>
      </c>
      <c r="B23" s="45" t="s">
        <v>43</v>
      </c>
      <c r="C23" s="45" t="s">
        <v>50</v>
      </c>
      <c r="D23" s="45" t="s">
        <v>45</v>
      </c>
      <c r="E23" s="45" t="s">
        <v>55</v>
      </c>
      <c r="F23" s="45" t="s">
        <v>12</v>
      </c>
      <c r="G23" s="45" t="s">
        <v>32</v>
      </c>
      <c r="H23" s="47" t="s">
        <v>80</v>
      </c>
      <c r="I23" s="48" t="s">
        <v>33</v>
      </c>
      <c r="J23" s="61">
        <v>35000000</v>
      </c>
    </row>
    <row r="24" spans="1:10" ht="39" x14ac:dyDescent="0.25">
      <c r="A24" s="44">
        <v>20</v>
      </c>
      <c r="B24" s="45" t="s">
        <v>43</v>
      </c>
      <c r="C24" s="45" t="s">
        <v>51</v>
      </c>
      <c r="D24" s="45" t="s">
        <v>45</v>
      </c>
      <c r="E24" s="45" t="s">
        <v>55</v>
      </c>
      <c r="F24" s="45" t="s">
        <v>12</v>
      </c>
      <c r="G24" s="45" t="s">
        <v>32</v>
      </c>
      <c r="H24" s="47" t="s">
        <v>80</v>
      </c>
      <c r="I24" s="48" t="s">
        <v>33</v>
      </c>
      <c r="J24" s="61">
        <v>35000000</v>
      </c>
    </row>
    <row r="25" spans="1:10" ht="39" x14ac:dyDescent="0.25">
      <c r="A25" s="44">
        <v>21</v>
      </c>
      <c r="B25" s="45" t="s">
        <v>43</v>
      </c>
      <c r="C25" s="45" t="s">
        <v>52</v>
      </c>
      <c r="D25" s="45" t="s">
        <v>45</v>
      </c>
      <c r="E25" s="45" t="s">
        <v>55</v>
      </c>
      <c r="F25" s="45" t="s">
        <v>12</v>
      </c>
      <c r="G25" s="45" t="s">
        <v>32</v>
      </c>
      <c r="H25" s="47" t="s">
        <v>80</v>
      </c>
      <c r="I25" s="48" t="s">
        <v>33</v>
      </c>
      <c r="J25" s="61">
        <v>35000000</v>
      </c>
    </row>
    <row r="26" spans="1:10" ht="39" x14ac:dyDescent="0.25">
      <c r="A26" s="44">
        <v>22</v>
      </c>
      <c r="B26" s="45" t="s">
        <v>43</v>
      </c>
      <c r="C26" s="45" t="s">
        <v>53</v>
      </c>
      <c r="D26" s="45" t="s">
        <v>45</v>
      </c>
      <c r="E26" s="45" t="s">
        <v>55</v>
      </c>
      <c r="F26" s="45" t="s">
        <v>12</v>
      </c>
      <c r="G26" s="45" t="s">
        <v>32</v>
      </c>
      <c r="H26" s="47" t="s">
        <v>80</v>
      </c>
      <c r="I26" s="48" t="s">
        <v>33</v>
      </c>
      <c r="J26" s="61">
        <v>35000000</v>
      </c>
    </row>
    <row r="27" spans="1:10" ht="41.25" customHeight="1" x14ac:dyDescent="0.25">
      <c r="A27" s="91"/>
      <c r="B27" s="91"/>
      <c r="C27" s="91"/>
      <c r="D27" s="91"/>
      <c r="E27" s="91"/>
      <c r="F27" s="91"/>
      <c r="G27" s="91"/>
      <c r="H27" s="91"/>
      <c r="I27" s="51" t="s">
        <v>83</v>
      </c>
      <c r="J27" s="56">
        <f>SUM(J2:J26)</f>
        <v>5500000000</v>
      </c>
    </row>
    <row r="28" spans="1:10" ht="41.25" customHeight="1" x14ac:dyDescent="0.25">
      <c r="A28" s="49"/>
      <c r="B28" s="49"/>
      <c r="C28" s="49"/>
      <c r="D28" s="49"/>
      <c r="E28" s="49"/>
      <c r="F28" s="49"/>
      <c r="G28" s="53"/>
      <c r="H28" s="52"/>
      <c r="I28" s="51" t="s">
        <v>81</v>
      </c>
      <c r="J28" s="56">
        <f>J26+J25+J24+J23+J22+J21+J20+J19+J18+J17+J16+J15+J14+J6+J4+J2</f>
        <v>1480000000</v>
      </c>
    </row>
    <row r="29" spans="1:10" ht="32.25" customHeight="1" x14ac:dyDescent="0.25">
      <c r="H29" s="54"/>
      <c r="I29" s="51" t="s">
        <v>82</v>
      </c>
      <c r="J29" s="56">
        <f>J3+J5+J7+J8+J9+J10+J11+J12+J13</f>
        <v>4020000000</v>
      </c>
    </row>
    <row r="30" spans="1:10" ht="30.75" customHeight="1" x14ac:dyDescent="0.25"/>
    <row r="39" spans="10:10" ht="24" x14ac:dyDescent="0.25">
      <c r="J39" s="58"/>
    </row>
    <row r="40" spans="10:10" ht="24" x14ac:dyDescent="0.25">
      <c r="J40" s="58"/>
    </row>
    <row r="41" spans="10:10" ht="24" x14ac:dyDescent="0.25">
      <c r="J41" s="58"/>
    </row>
    <row r="42" spans="10:10" ht="24" x14ac:dyDescent="0.25">
      <c r="J42" s="58"/>
    </row>
    <row r="43" spans="10:10" ht="24" x14ac:dyDescent="0.25">
      <c r="J43" s="58"/>
    </row>
    <row r="44" spans="10:10" ht="24" x14ac:dyDescent="0.25">
      <c r="J44" s="58"/>
    </row>
    <row r="45" spans="10:10" ht="24" x14ac:dyDescent="0.25">
      <c r="J45" s="58"/>
    </row>
    <row r="46" spans="10:10" ht="24" x14ac:dyDescent="0.25">
      <c r="J46" s="58"/>
    </row>
    <row r="47" spans="10:10" ht="24" x14ac:dyDescent="0.25">
      <c r="J47" s="58"/>
    </row>
    <row r="48" spans="10:10" ht="24" x14ac:dyDescent="0.25">
      <c r="J48" s="58"/>
    </row>
    <row r="49" spans="9:10" ht="24" x14ac:dyDescent="0.25">
      <c r="I49" s="50"/>
      <c r="J49" s="59"/>
    </row>
    <row r="50" spans="9:10" ht="24" x14ac:dyDescent="0.25">
      <c r="J50" s="60"/>
    </row>
    <row r="51" spans="9:10" ht="24" x14ac:dyDescent="0.25">
      <c r="J51" s="60"/>
    </row>
  </sheetData>
  <mergeCells count="25">
    <mergeCell ref="G2:G3"/>
    <mergeCell ref="H2:H3"/>
    <mergeCell ref="A4:A5"/>
    <mergeCell ref="B4:B5"/>
    <mergeCell ref="C4:C5"/>
    <mergeCell ref="D4:D5"/>
    <mergeCell ref="E4:E5"/>
    <mergeCell ref="F4:F5"/>
    <mergeCell ref="G4:G5"/>
    <mergeCell ref="H4:H5"/>
    <mergeCell ref="A2:A3"/>
    <mergeCell ref="B2:B3"/>
    <mergeCell ref="C2:C3"/>
    <mergeCell ref="D2:D3"/>
    <mergeCell ref="E2:E3"/>
    <mergeCell ref="F2:F3"/>
    <mergeCell ref="G6:G7"/>
    <mergeCell ref="H6:H7"/>
    <mergeCell ref="A27:H27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83" fitToHeight="3" orientation="landscape" verticalDpi="1200" r:id="rId1"/>
  <rowBreaks count="1" manualBreakCount="1">
    <brk id="1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C1" zoomScale="70" zoomScaleNormal="70" workbookViewId="0">
      <selection activeCell="L2" sqref="L2"/>
    </sheetView>
  </sheetViews>
  <sheetFormatPr defaultColWidth="14.140625" defaultRowHeight="15" x14ac:dyDescent="0.25"/>
  <cols>
    <col min="1" max="3" width="14.140625" style="13"/>
    <col min="4" max="4" width="17.42578125" style="13" customWidth="1"/>
    <col min="5" max="5" width="23.28515625" style="13" customWidth="1"/>
    <col min="6" max="7" width="14.140625" style="13"/>
    <col min="8" max="8" width="40" style="13" customWidth="1"/>
    <col min="9" max="9" width="28" style="13" customWidth="1"/>
    <col min="10" max="10" width="28.42578125" style="13" customWidth="1"/>
    <col min="11" max="12" width="26.5703125" style="13" customWidth="1"/>
    <col min="13" max="13" width="23.28515625" style="13" customWidth="1"/>
    <col min="14" max="16384" width="14.140625" style="13"/>
  </cols>
  <sheetData>
    <row r="1" spans="1:13" ht="9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15" t="s">
        <v>7</v>
      </c>
      <c r="I1" s="22">
        <v>96</v>
      </c>
      <c r="J1" s="22">
        <v>97</v>
      </c>
      <c r="K1" s="15" t="s">
        <v>71</v>
      </c>
      <c r="L1" s="15"/>
      <c r="M1" s="12"/>
    </row>
    <row r="2" spans="1:13" ht="27.75" customHeight="1" x14ac:dyDescent="0.25">
      <c r="A2" s="97">
        <v>1</v>
      </c>
      <c r="B2" s="97" t="s">
        <v>8</v>
      </c>
      <c r="C2" s="97" t="s">
        <v>9</v>
      </c>
      <c r="D2" s="97" t="s">
        <v>10</v>
      </c>
      <c r="E2" s="97" t="s">
        <v>11</v>
      </c>
      <c r="F2" s="97" t="s">
        <v>12</v>
      </c>
      <c r="G2" s="97" t="s">
        <v>13</v>
      </c>
      <c r="H2" s="99" t="s">
        <v>14</v>
      </c>
      <c r="I2" s="18">
        <v>215200000</v>
      </c>
      <c r="J2" s="19">
        <v>372000000</v>
      </c>
      <c r="K2" s="19">
        <f>I2*1.3</f>
        <v>279760000</v>
      </c>
      <c r="L2" s="19">
        <v>370000000</v>
      </c>
      <c r="M2" s="9" t="s">
        <v>15</v>
      </c>
    </row>
    <row r="3" spans="1:13" ht="27.75" customHeight="1" x14ac:dyDescent="0.25">
      <c r="A3" s="98">
        <v>1</v>
      </c>
      <c r="B3" s="98"/>
      <c r="C3" s="98"/>
      <c r="D3" s="98"/>
      <c r="E3" s="98"/>
      <c r="F3" s="98"/>
      <c r="G3" s="98"/>
      <c r="H3" s="100"/>
      <c r="I3" s="18">
        <v>235900000</v>
      </c>
      <c r="J3" s="21">
        <v>296300000</v>
      </c>
      <c r="K3" s="19">
        <f t="shared" ref="K3:K26" si="0">I3*1.3</f>
        <v>306670000</v>
      </c>
      <c r="L3" s="19">
        <v>380000000</v>
      </c>
      <c r="M3" s="11" t="s">
        <v>16</v>
      </c>
    </row>
    <row r="4" spans="1:13" ht="27.75" customHeight="1" x14ac:dyDescent="0.25">
      <c r="A4" s="103">
        <v>2</v>
      </c>
      <c r="B4" s="101" t="s">
        <v>8</v>
      </c>
      <c r="C4" s="101" t="s">
        <v>17</v>
      </c>
      <c r="D4" s="101" t="s">
        <v>10</v>
      </c>
      <c r="E4" s="101" t="s">
        <v>11</v>
      </c>
      <c r="F4" s="101" t="s">
        <v>12</v>
      </c>
      <c r="G4" s="101" t="s">
        <v>13</v>
      </c>
      <c r="H4" s="102" t="s">
        <v>14</v>
      </c>
      <c r="I4" s="19">
        <v>215200000</v>
      </c>
      <c r="J4" s="19">
        <v>372000000</v>
      </c>
      <c r="K4" s="19">
        <f t="shared" si="0"/>
        <v>279760000</v>
      </c>
      <c r="L4" s="19">
        <v>370000000</v>
      </c>
      <c r="M4" s="10" t="s">
        <v>15</v>
      </c>
    </row>
    <row r="5" spans="1:13" ht="27.75" customHeight="1" x14ac:dyDescent="0.25">
      <c r="A5" s="104"/>
      <c r="B5" s="98"/>
      <c r="C5" s="98"/>
      <c r="D5" s="98"/>
      <c r="E5" s="98"/>
      <c r="F5" s="98"/>
      <c r="G5" s="98"/>
      <c r="H5" s="100"/>
      <c r="I5" s="16">
        <v>235900000</v>
      </c>
      <c r="J5" s="21">
        <v>296300000</v>
      </c>
      <c r="K5" s="19">
        <f t="shared" si="0"/>
        <v>306670000</v>
      </c>
      <c r="L5" s="19">
        <v>380000000</v>
      </c>
      <c r="M5" s="11" t="s">
        <v>16</v>
      </c>
    </row>
    <row r="6" spans="1:13" ht="27.75" customHeight="1" x14ac:dyDescent="0.25">
      <c r="A6" s="103">
        <v>3</v>
      </c>
      <c r="B6" s="101" t="s">
        <v>8</v>
      </c>
      <c r="C6" s="101" t="s">
        <v>18</v>
      </c>
      <c r="D6" s="101" t="s">
        <v>10</v>
      </c>
      <c r="E6" s="101" t="s">
        <v>11</v>
      </c>
      <c r="F6" s="101" t="s">
        <v>12</v>
      </c>
      <c r="G6" s="101" t="s">
        <v>13</v>
      </c>
      <c r="H6" s="102" t="s">
        <v>14</v>
      </c>
      <c r="I6" s="18">
        <v>215200000</v>
      </c>
      <c r="J6" s="19">
        <v>372000000</v>
      </c>
      <c r="K6" s="19">
        <f t="shared" si="0"/>
        <v>279760000</v>
      </c>
      <c r="L6" s="19">
        <v>370000000</v>
      </c>
      <c r="M6" s="10" t="s">
        <v>15</v>
      </c>
    </row>
    <row r="7" spans="1:13" ht="39" customHeight="1" x14ac:dyDescent="0.25">
      <c r="A7" s="104"/>
      <c r="B7" s="98"/>
      <c r="C7" s="98"/>
      <c r="D7" s="98"/>
      <c r="E7" s="98"/>
      <c r="F7" s="98"/>
      <c r="G7" s="98"/>
      <c r="H7" s="100"/>
      <c r="I7" s="19">
        <v>235900000</v>
      </c>
      <c r="J7" s="21">
        <v>296300000</v>
      </c>
      <c r="K7" s="19">
        <f t="shared" si="0"/>
        <v>306670000</v>
      </c>
      <c r="L7" s="19">
        <v>380000000</v>
      </c>
      <c r="M7" s="11" t="s">
        <v>16</v>
      </c>
    </row>
    <row r="8" spans="1:13" ht="39" customHeight="1" x14ac:dyDescent="0.25">
      <c r="A8" s="1">
        <v>4</v>
      </c>
      <c r="B8" s="2" t="s">
        <v>8</v>
      </c>
      <c r="C8" s="3" t="s">
        <v>19</v>
      </c>
      <c r="D8" s="2" t="s">
        <v>10</v>
      </c>
      <c r="E8" s="2" t="s">
        <v>20</v>
      </c>
      <c r="F8" s="2" t="s">
        <v>12</v>
      </c>
      <c r="G8" s="2" t="s">
        <v>13</v>
      </c>
      <c r="H8" s="5" t="s">
        <v>21</v>
      </c>
      <c r="I8" s="17"/>
      <c r="J8" s="24">
        <v>650000000</v>
      </c>
      <c r="K8" s="19">
        <v>650000000</v>
      </c>
      <c r="L8" s="19">
        <v>850000000</v>
      </c>
      <c r="M8" s="11" t="s">
        <v>16</v>
      </c>
    </row>
    <row r="9" spans="1:13" ht="55.5" customHeight="1" x14ac:dyDescent="0.25">
      <c r="A9" s="1">
        <v>5</v>
      </c>
      <c r="B9" s="2" t="s">
        <v>8</v>
      </c>
      <c r="C9" s="3" t="s">
        <v>22</v>
      </c>
      <c r="D9" s="2" t="s">
        <v>10</v>
      </c>
      <c r="E9" s="2" t="s">
        <v>11</v>
      </c>
      <c r="F9" s="2" t="s">
        <v>12</v>
      </c>
      <c r="G9" s="2" t="s">
        <v>13</v>
      </c>
      <c r="H9" s="5" t="s">
        <v>23</v>
      </c>
      <c r="I9" s="17">
        <v>235900000</v>
      </c>
      <c r="J9" s="21">
        <v>296300000</v>
      </c>
      <c r="K9" s="19">
        <f t="shared" si="0"/>
        <v>306670000</v>
      </c>
      <c r="L9" s="19">
        <v>380000000</v>
      </c>
      <c r="M9" s="11" t="s">
        <v>16</v>
      </c>
    </row>
    <row r="10" spans="1:13" ht="54" customHeight="1" x14ac:dyDescent="0.25">
      <c r="A10" s="1">
        <v>6</v>
      </c>
      <c r="B10" s="2" t="s">
        <v>8</v>
      </c>
      <c r="C10" s="3" t="s">
        <v>24</v>
      </c>
      <c r="D10" s="2" t="s">
        <v>10</v>
      </c>
      <c r="E10" s="2" t="s">
        <v>11</v>
      </c>
      <c r="F10" s="2" t="s">
        <v>12</v>
      </c>
      <c r="G10" s="2" t="s">
        <v>13</v>
      </c>
      <c r="H10" s="5" t="s">
        <v>23</v>
      </c>
      <c r="I10" s="17">
        <v>235900000</v>
      </c>
      <c r="J10" s="21">
        <v>296300000</v>
      </c>
      <c r="K10" s="19">
        <f t="shared" si="0"/>
        <v>306670000</v>
      </c>
      <c r="L10" s="19">
        <v>380000000</v>
      </c>
      <c r="M10" s="11" t="s">
        <v>16</v>
      </c>
    </row>
    <row r="11" spans="1:13" ht="65.25" x14ac:dyDescent="0.25">
      <c r="A11" s="1">
        <v>7</v>
      </c>
      <c r="B11" s="2" t="s">
        <v>8</v>
      </c>
      <c r="C11" s="3" t="s">
        <v>25</v>
      </c>
      <c r="D11" s="2" t="s">
        <v>10</v>
      </c>
      <c r="E11" s="2" t="s">
        <v>20</v>
      </c>
      <c r="F11" s="2" t="s">
        <v>12</v>
      </c>
      <c r="G11" s="2" t="s">
        <v>13</v>
      </c>
      <c r="H11" s="5" t="s">
        <v>21</v>
      </c>
      <c r="I11" s="19"/>
      <c r="J11" s="24">
        <v>650000000</v>
      </c>
      <c r="K11" s="19">
        <v>650000000</v>
      </c>
      <c r="L11" s="19">
        <v>850000000</v>
      </c>
      <c r="M11" s="11" t="s">
        <v>16</v>
      </c>
    </row>
    <row r="12" spans="1:13" ht="65.25" x14ac:dyDescent="0.25">
      <c r="A12" s="1">
        <v>8</v>
      </c>
      <c r="B12" s="2" t="s">
        <v>8</v>
      </c>
      <c r="C12" s="3" t="s">
        <v>26</v>
      </c>
      <c r="D12" s="2" t="s">
        <v>10</v>
      </c>
      <c r="E12" s="2" t="s">
        <v>11</v>
      </c>
      <c r="F12" s="2" t="s">
        <v>12</v>
      </c>
      <c r="G12" s="2" t="s">
        <v>13</v>
      </c>
      <c r="H12" s="5" t="s">
        <v>27</v>
      </c>
      <c r="I12" s="17">
        <v>235900000</v>
      </c>
      <c r="J12" s="21">
        <v>296300000</v>
      </c>
      <c r="K12" s="19">
        <f t="shared" si="0"/>
        <v>306670000</v>
      </c>
      <c r="L12" s="19">
        <v>380000000</v>
      </c>
      <c r="M12" s="11" t="s">
        <v>16</v>
      </c>
    </row>
    <row r="13" spans="1:13" ht="65.25" x14ac:dyDescent="0.25">
      <c r="A13" s="1">
        <v>9</v>
      </c>
      <c r="B13" s="2" t="s">
        <v>8</v>
      </c>
      <c r="C13" s="3" t="s">
        <v>28</v>
      </c>
      <c r="D13" s="2" t="s">
        <v>10</v>
      </c>
      <c r="E13" s="2" t="s">
        <v>11</v>
      </c>
      <c r="F13" s="2" t="s">
        <v>12</v>
      </c>
      <c r="G13" s="2" t="s">
        <v>13</v>
      </c>
      <c r="H13" s="5" t="s">
        <v>27</v>
      </c>
      <c r="I13" s="17">
        <v>235900000</v>
      </c>
      <c r="J13" s="21">
        <v>296300000</v>
      </c>
      <c r="K13" s="19">
        <f t="shared" si="0"/>
        <v>306670000</v>
      </c>
      <c r="L13" s="19">
        <v>380000000</v>
      </c>
      <c r="M13" s="11" t="s">
        <v>16</v>
      </c>
    </row>
    <row r="14" spans="1:13" ht="43.5" x14ac:dyDescent="0.25">
      <c r="A14" s="1">
        <v>10</v>
      </c>
      <c r="B14" s="2" t="s">
        <v>29</v>
      </c>
      <c r="C14" s="2" t="s">
        <v>30</v>
      </c>
      <c r="D14" s="2" t="s">
        <v>31</v>
      </c>
      <c r="E14" s="2" t="s">
        <v>55</v>
      </c>
      <c r="F14" s="2" t="s">
        <v>12</v>
      </c>
      <c r="G14" s="2" t="s">
        <v>32</v>
      </c>
      <c r="H14" s="5" t="s">
        <v>54</v>
      </c>
      <c r="I14" s="20"/>
      <c r="J14" s="24">
        <v>10000000</v>
      </c>
      <c r="K14" s="19">
        <v>10000000</v>
      </c>
      <c r="L14" s="19">
        <v>5000000</v>
      </c>
      <c r="M14" s="14" t="s">
        <v>33</v>
      </c>
    </row>
    <row r="15" spans="1:13" ht="21.75" x14ac:dyDescent="0.25">
      <c r="A15" s="1">
        <v>11</v>
      </c>
      <c r="B15" s="2" t="s">
        <v>29</v>
      </c>
      <c r="C15" s="2" t="s">
        <v>34</v>
      </c>
      <c r="D15" s="4" t="s">
        <v>35</v>
      </c>
      <c r="E15" s="2" t="s">
        <v>55</v>
      </c>
      <c r="F15" s="2" t="s">
        <v>12</v>
      </c>
      <c r="G15" s="2" t="s">
        <v>13</v>
      </c>
      <c r="H15" s="5" t="s">
        <v>36</v>
      </c>
      <c r="I15" s="19">
        <v>14800000</v>
      </c>
      <c r="J15" s="19">
        <v>42000000</v>
      </c>
      <c r="K15" s="19">
        <f t="shared" si="0"/>
        <v>19240000</v>
      </c>
      <c r="L15" s="19">
        <v>30000000</v>
      </c>
      <c r="M15" s="14" t="s">
        <v>33</v>
      </c>
    </row>
    <row r="16" spans="1:13" ht="21.75" x14ac:dyDescent="0.25">
      <c r="A16" s="1">
        <v>12</v>
      </c>
      <c r="B16" s="2" t="s">
        <v>29</v>
      </c>
      <c r="C16" s="2" t="s">
        <v>37</v>
      </c>
      <c r="D16" s="4" t="s">
        <v>38</v>
      </c>
      <c r="E16" s="2" t="s">
        <v>55</v>
      </c>
      <c r="F16" s="2" t="s">
        <v>12</v>
      </c>
      <c r="G16" s="2" t="s">
        <v>13</v>
      </c>
      <c r="H16" s="5" t="s">
        <v>39</v>
      </c>
      <c r="I16" s="19">
        <v>7400000</v>
      </c>
      <c r="J16" s="24">
        <v>15000000</v>
      </c>
      <c r="K16" s="19">
        <f t="shared" si="0"/>
        <v>9620000</v>
      </c>
      <c r="L16" s="19">
        <v>12000000</v>
      </c>
      <c r="M16" s="14" t="s">
        <v>33</v>
      </c>
    </row>
    <row r="17" spans="1:13" ht="21.75" x14ac:dyDescent="0.25">
      <c r="A17" s="1">
        <v>13</v>
      </c>
      <c r="B17" s="2" t="s">
        <v>29</v>
      </c>
      <c r="C17" s="2" t="s">
        <v>40</v>
      </c>
      <c r="D17" s="4" t="s">
        <v>41</v>
      </c>
      <c r="E17" s="2" t="s">
        <v>55</v>
      </c>
      <c r="F17" s="2" t="s">
        <v>12</v>
      </c>
      <c r="G17" s="2" t="s">
        <v>32</v>
      </c>
      <c r="H17" s="5" t="s">
        <v>42</v>
      </c>
      <c r="I17" s="19">
        <v>4500000</v>
      </c>
      <c r="J17" s="19">
        <v>13000000</v>
      </c>
      <c r="K17" s="19">
        <f t="shared" si="0"/>
        <v>5850000</v>
      </c>
      <c r="L17" s="19">
        <v>8000000</v>
      </c>
      <c r="M17" s="14" t="s">
        <v>33</v>
      </c>
    </row>
    <row r="18" spans="1:13" ht="21.75" x14ac:dyDescent="0.25">
      <c r="A18" s="1">
        <v>14</v>
      </c>
      <c r="B18" s="2" t="s">
        <v>43</v>
      </c>
      <c r="C18" s="2" t="s">
        <v>44</v>
      </c>
      <c r="D18" s="4" t="s">
        <v>45</v>
      </c>
      <c r="E18" s="2" t="s">
        <v>55</v>
      </c>
      <c r="F18" s="2" t="s">
        <v>12</v>
      </c>
      <c r="G18" s="2" t="s">
        <v>32</v>
      </c>
      <c r="H18" s="5" t="s">
        <v>56</v>
      </c>
      <c r="I18" s="19">
        <v>22200000</v>
      </c>
      <c r="J18" s="19">
        <v>33500000</v>
      </c>
      <c r="K18" s="19">
        <f t="shared" si="0"/>
        <v>28860000</v>
      </c>
      <c r="L18" s="19">
        <v>35000000</v>
      </c>
      <c r="M18" s="14" t="s">
        <v>33</v>
      </c>
    </row>
    <row r="19" spans="1:13" ht="21.75" x14ac:dyDescent="0.25">
      <c r="A19" s="1">
        <v>15</v>
      </c>
      <c r="B19" s="2" t="s">
        <v>43</v>
      </c>
      <c r="C19" s="2" t="s">
        <v>46</v>
      </c>
      <c r="D19" s="4" t="s">
        <v>45</v>
      </c>
      <c r="E19" s="2" t="s">
        <v>55</v>
      </c>
      <c r="F19" s="2" t="s">
        <v>12</v>
      </c>
      <c r="G19" s="2" t="s">
        <v>32</v>
      </c>
      <c r="H19" s="5" t="s">
        <v>56</v>
      </c>
      <c r="I19" s="19">
        <v>22200000</v>
      </c>
      <c r="J19" s="19">
        <v>33500000</v>
      </c>
      <c r="K19" s="19">
        <f t="shared" si="0"/>
        <v>28860000</v>
      </c>
      <c r="L19" s="19">
        <v>35000000</v>
      </c>
      <c r="M19" s="14" t="s">
        <v>33</v>
      </c>
    </row>
    <row r="20" spans="1:13" ht="21.75" x14ac:dyDescent="0.25">
      <c r="A20" s="1">
        <v>16</v>
      </c>
      <c r="B20" s="2" t="s">
        <v>43</v>
      </c>
      <c r="C20" s="2" t="s">
        <v>47</v>
      </c>
      <c r="D20" s="4" t="s">
        <v>45</v>
      </c>
      <c r="E20" s="2" t="s">
        <v>55</v>
      </c>
      <c r="F20" s="2" t="s">
        <v>12</v>
      </c>
      <c r="G20" s="2" t="s">
        <v>32</v>
      </c>
      <c r="H20" s="5" t="s">
        <v>56</v>
      </c>
      <c r="I20" s="19">
        <v>22200000</v>
      </c>
      <c r="J20" s="19">
        <v>33500000</v>
      </c>
      <c r="K20" s="19">
        <f t="shared" si="0"/>
        <v>28860000</v>
      </c>
      <c r="L20" s="19">
        <v>35000000</v>
      </c>
      <c r="M20" s="14" t="s">
        <v>33</v>
      </c>
    </row>
    <row r="21" spans="1:13" ht="21.75" x14ac:dyDescent="0.25">
      <c r="A21" s="1">
        <v>17</v>
      </c>
      <c r="B21" s="2" t="s">
        <v>43</v>
      </c>
      <c r="C21" s="2" t="s">
        <v>48</v>
      </c>
      <c r="D21" s="4" t="s">
        <v>45</v>
      </c>
      <c r="E21" s="2" t="s">
        <v>55</v>
      </c>
      <c r="F21" s="2" t="s">
        <v>12</v>
      </c>
      <c r="G21" s="2" t="s">
        <v>32</v>
      </c>
      <c r="H21" s="5" t="s">
        <v>56</v>
      </c>
      <c r="I21" s="19">
        <v>22200000</v>
      </c>
      <c r="J21" s="19">
        <v>33500000</v>
      </c>
      <c r="K21" s="19">
        <f t="shared" si="0"/>
        <v>28860000</v>
      </c>
      <c r="L21" s="19">
        <v>35000000</v>
      </c>
      <c r="M21" s="14" t="s">
        <v>33</v>
      </c>
    </row>
    <row r="22" spans="1:13" ht="21.75" x14ac:dyDescent="0.25">
      <c r="A22" s="1">
        <v>18</v>
      </c>
      <c r="B22" s="2" t="s">
        <v>43</v>
      </c>
      <c r="C22" s="2" t="s">
        <v>49</v>
      </c>
      <c r="D22" s="4" t="s">
        <v>45</v>
      </c>
      <c r="E22" s="2" t="s">
        <v>55</v>
      </c>
      <c r="F22" s="2" t="s">
        <v>12</v>
      </c>
      <c r="G22" s="2" t="s">
        <v>32</v>
      </c>
      <c r="H22" s="5" t="s">
        <v>56</v>
      </c>
      <c r="I22" s="19">
        <v>22200000</v>
      </c>
      <c r="J22" s="19">
        <v>33500000</v>
      </c>
      <c r="K22" s="19">
        <f t="shared" si="0"/>
        <v>28860000</v>
      </c>
      <c r="L22" s="19">
        <v>35000000</v>
      </c>
      <c r="M22" s="14" t="s">
        <v>33</v>
      </c>
    </row>
    <row r="23" spans="1:13" ht="21.75" x14ac:dyDescent="0.25">
      <c r="A23" s="1">
        <v>19</v>
      </c>
      <c r="B23" s="2" t="s">
        <v>43</v>
      </c>
      <c r="C23" s="2" t="s">
        <v>50</v>
      </c>
      <c r="D23" s="4" t="s">
        <v>45</v>
      </c>
      <c r="E23" s="2" t="s">
        <v>55</v>
      </c>
      <c r="F23" s="2" t="s">
        <v>12</v>
      </c>
      <c r="G23" s="2" t="s">
        <v>32</v>
      </c>
      <c r="H23" s="5" t="s">
        <v>56</v>
      </c>
      <c r="I23" s="19">
        <v>22200000</v>
      </c>
      <c r="J23" s="19">
        <v>33500000</v>
      </c>
      <c r="K23" s="19">
        <f t="shared" si="0"/>
        <v>28860000</v>
      </c>
      <c r="L23" s="19">
        <v>35000000</v>
      </c>
      <c r="M23" s="14" t="s">
        <v>33</v>
      </c>
    </row>
    <row r="24" spans="1:13" ht="21.75" x14ac:dyDescent="0.25">
      <c r="A24" s="1">
        <v>20</v>
      </c>
      <c r="B24" s="2" t="s">
        <v>43</v>
      </c>
      <c r="C24" s="2" t="s">
        <v>51</v>
      </c>
      <c r="D24" s="4" t="s">
        <v>45</v>
      </c>
      <c r="E24" s="2" t="s">
        <v>55</v>
      </c>
      <c r="F24" s="2" t="s">
        <v>12</v>
      </c>
      <c r="G24" s="2" t="s">
        <v>32</v>
      </c>
      <c r="H24" s="5" t="s">
        <v>56</v>
      </c>
      <c r="I24" s="19">
        <v>22200000</v>
      </c>
      <c r="J24" s="19">
        <v>33500000</v>
      </c>
      <c r="K24" s="19">
        <f t="shared" si="0"/>
        <v>28860000</v>
      </c>
      <c r="L24" s="19">
        <v>35000000</v>
      </c>
      <c r="M24" s="14" t="s">
        <v>33</v>
      </c>
    </row>
    <row r="25" spans="1:13" ht="21.75" x14ac:dyDescent="0.25">
      <c r="A25" s="1">
        <v>21</v>
      </c>
      <c r="B25" s="2" t="s">
        <v>43</v>
      </c>
      <c r="C25" s="2" t="s">
        <v>52</v>
      </c>
      <c r="D25" s="4" t="s">
        <v>45</v>
      </c>
      <c r="E25" s="2" t="s">
        <v>55</v>
      </c>
      <c r="F25" s="2" t="s">
        <v>12</v>
      </c>
      <c r="G25" s="2" t="s">
        <v>32</v>
      </c>
      <c r="H25" s="5" t="s">
        <v>56</v>
      </c>
      <c r="I25" s="19">
        <v>22200000</v>
      </c>
      <c r="J25" s="19">
        <v>33500000</v>
      </c>
      <c r="K25" s="19">
        <f t="shared" si="0"/>
        <v>28860000</v>
      </c>
      <c r="L25" s="19">
        <v>35000000</v>
      </c>
      <c r="M25" s="14" t="s">
        <v>33</v>
      </c>
    </row>
    <row r="26" spans="1:13" ht="21.75" x14ac:dyDescent="0.25">
      <c r="A26" s="1">
        <v>22</v>
      </c>
      <c r="B26" s="2" t="s">
        <v>43</v>
      </c>
      <c r="C26" s="2" t="s">
        <v>53</v>
      </c>
      <c r="D26" s="4" t="s">
        <v>45</v>
      </c>
      <c r="E26" s="2" t="s">
        <v>55</v>
      </c>
      <c r="F26" s="2" t="s">
        <v>12</v>
      </c>
      <c r="G26" s="2" t="s">
        <v>32</v>
      </c>
      <c r="H26" s="5" t="s">
        <v>56</v>
      </c>
      <c r="I26" s="19">
        <v>22200000</v>
      </c>
      <c r="J26" s="19">
        <v>33500000</v>
      </c>
      <c r="K26" s="19">
        <f t="shared" si="0"/>
        <v>28860000</v>
      </c>
      <c r="L26" s="19">
        <v>35000000</v>
      </c>
      <c r="M26" s="14" t="s">
        <v>33</v>
      </c>
    </row>
    <row r="27" spans="1:13" ht="41.25" customHeight="1" x14ac:dyDescent="0.25">
      <c r="A27" s="96" t="s">
        <v>57</v>
      </c>
      <c r="B27" s="96"/>
      <c r="C27" s="96"/>
      <c r="D27" s="96"/>
      <c r="E27" s="96"/>
      <c r="F27" s="96"/>
      <c r="G27" s="96"/>
      <c r="H27" s="96"/>
      <c r="I27" s="23">
        <f>SUM(I2:I26)</f>
        <v>2523400000</v>
      </c>
      <c r="J27" s="23">
        <f>SUM(J2:J26)</f>
        <v>4871600000</v>
      </c>
      <c r="K27" s="25">
        <f>SUM(K2:K26)</f>
        <v>4590420000</v>
      </c>
      <c r="L27" s="16">
        <f>SUM(L2:L26)</f>
        <v>5840000000</v>
      </c>
    </row>
    <row r="28" spans="1:13" ht="41.25" customHeight="1" x14ac:dyDescent="0.25">
      <c r="A28" s="32"/>
      <c r="B28" s="32"/>
      <c r="C28" s="32"/>
      <c r="D28" s="32"/>
      <c r="E28" s="32"/>
      <c r="F28" s="32"/>
      <c r="G28" s="32"/>
      <c r="H28" s="32"/>
      <c r="I28" s="23">
        <v>3250000000</v>
      </c>
      <c r="J28" s="23">
        <v>4600000000</v>
      </c>
      <c r="K28" s="25">
        <v>5950000000</v>
      </c>
      <c r="L28" s="16"/>
    </row>
    <row r="29" spans="1:13" ht="32.25" customHeight="1" x14ac:dyDescent="0.25">
      <c r="I29" s="33">
        <f>I27*1.25*1.25*1.15+1400000000</f>
        <v>5934234375</v>
      </c>
      <c r="J29" s="23">
        <f>J28*0.77</f>
        <v>3542000000</v>
      </c>
      <c r="K29" s="34"/>
      <c r="L29" s="16"/>
    </row>
    <row r="30" spans="1:13" ht="30.75" customHeight="1" x14ac:dyDescent="0.25">
      <c r="J30" s="33">
        <f>J29+1000000000</f>
        <v>4542000000</v>
      </c>
      <c r="L30" s="16"/>
    </row>
    <row r="31" spans="1:13" ht="21.75" x14ac:dyDescent="0.25">
      <c r="J31" s="33">
        <f>J30*1.15</f>
        <v>5223300000</v>
      </c>
      <c r="L31" s="16"/>
    </row>
    <row r="33" spans="5:12" x14ac:dyDescent="0.25">
      <c r="I33" s="13" t="s">
        <v>59</v>
      </c>
      <c r="J33" s="13" t="s">
        <v>58</v>
      </c>
    </row>
    <row r="34" spans="5:12" x14ac:dyDescent="0.25">
      <c r="H34" s="13" t="s">
        <v>60</v>
      </c>
      <c r="I34" s="13">
        <v>60</v>
      </c>
      <c r="J34" s="13">
        <v>6</v>
      </c>
      <c r="K34" s="13">
        <f>J34*I34</f>
        <v>360</v>
      </c>
    </row>
    <row r="35" spans="5:12" x14ac:dyDescent="0.25">
      <c r="H35" s="13" t="s">
        <v>61</v>
      </c>
      <c r="I35" s="13">
        <v>40</v>
      </c>
      <c r="J35" s="13">
        <v>6</v>
      </c>
      <c r="K35" s="13">
        <f>J35*I35</f>
        <v>240</v>
      </c>
    </row>
    <row r="36" spans="5:12" x14ac:dyDescent="0.25">
      <c r="J36" s="13" t="s">
        <v>69</v>
      </c>
      <c r="K36" s="13">
        <f>SUM(K34:K35)</f>
        <v>600</v>
      </c>
    </row>
    <row r="37" spans="5:12" x14ac:dyDescent="0.25">
      <c r="E37" s="13">
        <v>12</v>
      </c>
      <c r="J37" s="13" t="s">
        <v>70</v>
      </c>
      <c r="K37" s="13">
        <f>K36/30</f>
        <v>20</v>
      </c>
    </row>
    <row r="38" spans="5:12" x14ac:dyDescent="0.25">
      <c r="E38" s="13">
        <v>1.6</v>
      </c>
    </row>
    <row r="39" spans="5:12" ht="19.5" x14ac:dyDescent="0.25">
      <c r="E39" s="13">
        <f>E38*E37</f>
        <v>19.200000000000003</v>
      </c>
      <c r="I39" s="27">
        <f>65000000*1.15</f>
        <v>74750000</v>
      </c>
      <c r="J39" s="28" t="s">
        <v>62</v>
      </c>
      <c r="K39" s="27">
        <f>K37*I39</f>
        <v>1495000000</v>
      </c>
      <c r="L39" s="27"/>
    </row>
    <row r="40" spans="5:12" ht="19.5" x14ac:dyDescent="0.25">
      <c r="I40" s="27">
        <f>1500000*1.15</f>
        <v>1724999.9999999998</v>
      </c>
      <c r="J40" s="28" t="s">
        <v>63</v>
      </c>
      <c r="K40" s="27">
        <f>K36*I40</f>
        <v>1034999999.9999999</v>
      </c>
      <c r="L40" s="27"/>
    </row>
    <row r="41" spans="5:12" ht="19.5" x14ac:dyDescent="0.25">
      <c r="I41" s="27">
        <f>300000*1.15</f>
        <v>345000</v>
      </c>
      <c r="J41" s="28" t="s">
        <v>64</v>
      </c>
      <c r="K41" s="27">
        <f>K36*3*I41</f>
        <v>621000000</v>
      </c>
      <c r="L41" s="27"/>
    </row>
    <row r="42" spans="5:12" ht="19.5" x14ac:dyDescent="0.25">
      <c r="I42" s="27">
        <v>3000000</v>
      </c>
      <c r="J42" s="28" t="s">
        <v>66</v>
      </c>
      <c r="K42" s="29">
        <f>I42*(J35+J34)</f>
        <v>36000000</v>
      </c>
      <c r="L42" s="29"/>
    </row>
    <row r="43" spans="5:12" ht="19.5" x14ac:dyDescent="0.25">
      <c r="I43" s="27"/>
      <c r="J43" s="28" t="s">
        <v>65</v>
      </c>
      <c r="K43" s="27">
        <v>100000000</v>
      </c>
      <c r="L43" s="27"/>
    </row>
    <row r="44" spans="5:12" ht="19.5" x14ac:dyDescent="0.25">
      <c r="I44" s="27">
        <v>8000000</v>
      </c>
      <c r="J44" s="28" t="s">
        <v>67</v>
      </c>
      <c r="K44" s="27">
        <f>I44*3*2</f>
        <v>48000000</v>
      </c>
      <c r="L44" s="27"/>
    </row>
    <row r="45" spans="5:12" ht="19.5" x14ac:dyDescent="0.25">
      <c r="I45" s="27">
        <v>12000000</v>
      </c>
      <c r="J45" s="28" t="s">
        <v>68</v>
      </c>
      <c r="K45" s="27">
        <f>I45*(J35+J34)*2</f>
        <v>288000000</v>
      </c>
      <c r="L45" s="27"/>
    </row>
    <row r="46" spans="5:12" ht="19.5" x14ac:dyDescent="0.25">
      <c r="I46" s="27">
        <v>500000000</v>
      </c>
      <c r="J46" s="28" t="s">
        <v>72</v>
      </c>
      <c r="K46" s="27">
        <f>2*I46</f>
        <v>1000000000</v>
      </c>
      <c r="L46" s="27"/>
    </row>
    <row r="47" spans="5:12" ht="19.5" x14ac:dyDescent="0.25">
      <c r="I47" s="27"/>
      <c r="J47" s="28" t="s">
        <v>73</v>
      </c>
      <c r="K47" s="27">
        <f>SUM(K39:K46)*0.08</f>
        <v>369840000</v>
      </c>
      <c r="L47" s="27"/>
    </row>
    <row r="48" spans="5:12" ht="19.5" x14ac:dyDescent="0.25">
      <c r="I48" s="27"/>
      <c r="J48" s="28" t="s">
        <v>74</v>
      </c>
      <c r="K48" s="27">
        <f>SUM(K39:K47)*0.05</f>
        <v>249642000</v>
      </c>
      <c r="L48" s="27"/>
    </row>
    <row r="49" spans="9:13" ht="19.5" x14ac:dyDescent="0.25">
      <c r="I49" s="28"/>
      <c r="J49" s="28" t="s">
        <v>75</v>
      </c>
      <c r="K49" s="30">
        <f>SUM(K39:K48)</f>
        <v>5242482000</v>
      </c>
      <c r="L49" s="30"/>
      <c r="M49" s="26">
        <f>K49*1.15+400000000</f>
        <v>6428854300</v>
      </c>
    </row>
    <row r="50" spans="9:13" ht="19.5" x14ac:dyDescent="0.25">
      <c r="I50" s="28"/>
      <c r="J50" s="28" t="s">
        <v>76</v>
      </c>
      <c r="K50" s="31">
        <f>K49</f>
        <v>5242482000</v>
      </c>
      <c r="L50" s="31"/>
    </row>
    <row r="51" spans="9:13" ht="19.5" x14ac:dyDescent="0.25">
      <c r="I51" s="28"/>
      <c r="J51" s="28" t="s">
        <v>77</v>
      </c>
      <c r="K51" s="31">
        <f>K50*1.12</f>
        <v>5871579840.000001</v>
      </c>
      <c r="L51" s="31"/>
    </row>
  </sheetData>
  <mergeCells count="25">
    <mergeCell ref="C6:C7"/>
    <mergeCell ref="D6:D7"/>
    <mergeCell ref="E6:E7"/>
    <mergeCell ref="B2:B3"/>
    <mergeCell ref="C2:C3"/>
    <mergeCell ref="D2:D3"/>
    <mergeCell ref="E2:E3"/>
    <mergeCell ref="B4:B5"/>
    <mergeCell ref="C4:C5"/>
    <mergeCell ref="A27:H27"/>
    <mergeCell ref="F2:F3"/>
    <mergeCell ref="G2:G3"/>
    <mergeCell ref="H2:H3"/>
    <mergeCell ref="G6:G7"/>
    <mergeCell ref="H6:H7"/>
    <mergeCell ref="F4:F5"/>
    <mergeCell ref="G4:G5"/>
    <mergeCell ref="H4:H5"/>
    <mergeCell ref="F6:F7"/>
    <mergeCell ref="A2:A3"/>
    <mergeCell ref="A4:A5"/>
    <mergeCell ref="A6:A7"/>
    <mergeCell ref="D4:D5"/>
    <mergeCell ref="E4:E5"/>
    <mergeCell ref="B6:B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sqref="A1:A2"/>
    </sheetView>
  </sheetViews>
  <sheetFormatPr defaultRowHeight="15" x14ac:dyDescent="0.25"/>
  <cols>
    <col min="1" max="1" width="12.7109375" customWidth="1"/>
    <col min="2" max="2" width="36.85546875" customWidth="1"/>
    <col min="3" max="3" width="15.5703125" customWidth="1"/>
    <col min="4" max="4" width="22.5703125" style="75" bestFit="1" customWidth="1"/>
    <col min="5" max="5" width="22.5703125" style="75" customWidth="1"/>
    <col min="6" max="6" width="15.85546875" bestFit="1" customWidth="1"/>
    <col min="7" max="7" width="15.28515625" bestFit="1" customWidth="1"/>
    <col min="8" max="8" width="12.5703125" bestFit="1" customWidth="1"/>
  </cols>
  <sheetData>
    <row r="1" spans="1:9" x14ac:dyDescent="0.25">
      <c r="A1" s="85" t="s">
        <v>84</v>
      </c>
      <c r="B1" s="62" t="s">
        <v>85</v>
      </c>
      <c r="C1" s="85" t="s">
        <v>86</v>
      </c>
      <c r="D1" s="85" t="s">
        <v>174</v>
      </c>
      <c r="E1" s="77"/>
      <c r="F1" s="71"/>
    </row>
    <row r="2" spans="1:9" ht="15.75" thickBot="1" x14ac:dyDescent="0.3">
      <c r="A2" s="86"/>
      <c r="B2" s="63" t="s">
        <v>87</v>
      </c>
      <c r="C2" s="86"/>
      <c r="D2" s="86"/>
      <c r="E2" s="77"/>
      <c r="F2" s="69">
        <v>3370000</v>
      </c>
      <c r="G2" t="s">
        <v>159</v>
      </c>
      <c r="H2" t="s">
        <v>160</v>
      </c>
      <c r="I2" t="s">
        <v>161</v>
      </c>
    </row>
    <row r="3" spans="1:9" x14ac:dyDescent="0.25">
      <c r="A3" s="81" t="s">
        <v>88</v>
      </c>
      <c r="B3" s="64" t="s">
        <v>89</v>
      </c>
      <c r="C3" s="81">
        <v>1</v>
      </c>
      <c r="D3" s="83">
        <v>5000000</v>
      </c>
      <c r="E3" s="78"/>
      <c r="F3" s="74">
        <f>C3*G58</f>
        <v>3369763.2058287798</v>
      </c>
      <c r="G3" t="s">
        <v>162</v>
      </c>
      <c r="H3" s="68">
        <v>380000</v>
      </c>
      <c r="I3" t="e">
        <f>G3*H3</f>
        <v>#VALUE!</v>
      </c>
    </row>
    <row r="4" spans="1:9" ht="15.75" thickBot="1" x14ac:dyDescent="0.3">
      <c r="A4" s="82"/>
      <c r="B4" s="65" t="s">
        <v>90</v>
      </c>
      <c r="C4" s="82"/>
      <c r="D4" s="84"/>
      <c r="E4" s="79"/>
      <c r="F4" s="72"/>
      <c r="G4" t="s">
        <v>163</v>
      </c>
      <c r="I4" t="e">
        <f t="shared" ref="I4:I53" si="0">G4*H4</f>
        <v>#VALUE!</v>
      </c>
    </row>
    <row r="5" spans="1:9" x14ac:dyDescent="0.25">
      <c r="A5" s="81" t="s">
        <v>91</v>
      </c>
      <c r="B5" s="64" t="s">
        <v>92</v>
      </c>
      <c r="C5" s="81">
        <v>8</v>
      </c>
      <c r="D5" s="83">
        <v>27000000</v>
      </c>
      <c r="E5" s="78"/>
      <c r="F5" s="72"/>
      <c r="I5">
        <f t="shared" si="0"/>
        <v>0</v>
      </c>
    </row>
    <row r="6" spans="1:9" ht="15.75" thickBot="1" x14ac:dyDescent="0.3">
      <c r="A6" s="82"/>
      <c r="B6" s="65" t="s">
        <v>93</v>
      </c>
      <c r="C6" s="82"/>
      <c r="D6" s="84"/>
      <c r="E6" s="79"/>
      <c r="F6" s="72"/>
      <c r="I6">
        <f t="shared" si="0"/>
        <v>0</v>
      </c>
    </row>
    <row r="7" spans="1:9" x14ac:dyDescent="0.25">
      <c r="A7" s="81" t="s">
        <v>94</v>
      </c>
      <c r="B7" s="64" t="s">
        <v>95</v>
      </c>
      <c r="C7" s="81">
        <v>4</v>
      </c>
      <c r="D7" s="83">
        <v>15000000</v>
      </c>
      <c r="E7" s="78"/>
      <c r="F7" s="72"/>
      <c r="G7" t="s">
        <v>164</v>
      </c>
      <c r="I7" t="e">
        <f t="shared" si="0"/>
        <v>#VALUE!</v>
      </c>
    </row>
    <row r="8" spans="1:9" ht="39" thickBot="1" x14ac:dyDescent="0.3">
      <c r="A8" s="82"/>
      <c r="B8" s="65" t="s">
        <v>96</v>
      </c>
      <c r="C8" s="82"/>
      <c r="D8" s="84"/>
      <c r="E8" s="79"/>
      <c r="F8" s="72"/>
      <c r="I8">
        <f t="shared" si="0"/>
        <v>0</v>
      </c>
    </row>
    <row r="9" spans="1:9" x14ac:dyDescent="0.25">
      <c r="A9" s="81" t="s">
        <v>97</v>
      </c>
      <c r="B9" s="64" t="s">
        <v>98</v>
      </c>
      <c r="C9" s="81">
        <v>4</v>
      </c>
      <c r="D9" s="83">
        <v>15000000</v>
      </c>
      <c r="E9" s="78"/>
      <c r="F9" s="72"/>
      <c r="G9" t="s">
        <v>165</v>
      </c>
      <c r="I9" t="e">
        <f t="shared" si="0"/>
        <v>#VALUE!</v>
      </c>
    </row>
    <row r="10" spans="1:9" ht="15.75" thickBot="1" x14ac:dyDescent="0.3">
      <c r="A10" s="82"/>
      <c r="B10" s="65" t="s">
        <v>99</v>
      </c>
      <c r="C10" s="82"/>
      <c r="D10" s="84"/>
      <c r="E10" s="79"/>
      <c r="F10" s="72"/>
      <c r="I10">
        <f t="shared" si="0"/>
        <v>0</v>
      </c>
    </row>
    <row r="11" spans="1:9" x14ac:dyDescent="0.25">
      <c r="A11" s="81" t="s">
        <v>100</v>
      </c>
      <c r="B11" s="64" t="s">
        <v>101</v>
      </c>
      <c r="C11" s="81">
        <v>1.5</v>
      </c>
      <c r="D11" s="83">
        <v>5000000</v>
      </c>
      <c r="E11" s="78"/>
      <c r="F11" s="72"/>
      <c r="G11" t="s">
        <v>166</v>
      </c>
      <c r="I11" t="e">
        <f t="shared" si="0"/>
        <v>#VALUE!</v>
      </c>
    </row>
    <row r="12" spans="1:9" ht="15.75" thickBot="1" x14ac:dyDescent="0.3">
      <c r="A12" s="82"/>
      <c r="B12" s="65" t="s">
        <v>102</v>
      </c>
      <c r="C12" s="82"/>
      <c r="D12" s="84"/>
      <c r="E12" s="79"/>
      <c r="F12" s="72"/>
      <c r="I12">
        <f t="shared" si="0"/>
        <v>0</v>
      </c>
    </row>
    <row r="13" spans="1:9" x14ac:dyDescent="0.25">
      <c r="A13" s="81" t="s">
        <v>103</v>
      </c>
      <c r="B13" s="64" t="s">
        <v>104</v>
      </c>
      <c r="C13" s="81">
        <v>3</v>
      </c>
      <c r="D13" s="83">
        <v>11000000</v>
      </c>
      <c r="E13" s="78"/>
      <c r="F13" s="72"/>
      <c r="G13" t="s">
        <v>167</v>
      </c>
      <c r="I13" t="e">
        <f t="shared" si="0"/>
        <v>#VALUE!</v>
      </c>
    </row>
    <row r="14" spans="1:9" ht="15.75" thickBot="1" x14ac:dyDescent="0.3">
      <c r="A14" s="82"/>
      <c r="B14" s="65" t="s">
        <v>105</v>
      </c>
      <c r="C14" s="82"/>
      <c r="D14" s="84"/>
      <c r="E14" s="79"/>
      <c r="F14" s="72"/>
      <c r="I14">
        <f t="shared" si="0"/>
        <v>0</v>
      </c>
    </row>
    <row r="15" spans="1:9" x14ac:dyDescent="0.25">
      <c r="A15" s="81" t="s">
        <v>106</v>
      </c>
      <c r="B15" s="64" t="s">
        <v>107</v>
      </c>
      <c r="C15" s="81">
        <v>16</v>
      </c>
      <c r="D15" s="83">
        <v>80000000</v>
      </c>
      <c r="E15" s="78"/>
      <c r="F15" s="72"/>
      <c r="I15">
        <f t="shared" si="0"/>
        <v>0</v>
      </c>
    </row>
    <row r="16" spans="1:9" ht="39" thickBot="1" x14ac:dyDescent="0.3">
      <c r="A16" s="82"/>
      <c r="B16" s="65" t="s">
        <v>108</v>
      </c>
      <c r="C16" s="82"/>
      <c r="D16" s="84"/>
      <c r="E16" s="79"/>
      <c r="F16" s="72"/>
      <c r="I16">
        <f t="shared" si="0"/>
        <v>0</v>
      </c>
    </row>
    <row r="17" spans="1:9" x14ac:dyDescent="0.25">
      <c r="A17" s="81" t="s">
        <v>109</v>
      </c>
      <c r="B17" s="64" t="s">
        <v>110</v>
      </c>
      <c r="C17" s="81">
        <v>16</v>
      </c>
      <c r="D17" s="83">
        <v>80000000</v>
      </c>
      <c r="E17" s="78"/>
      <c r="F17" s="72"/>
      <c r="I17">
        <f t="shared" si="0"/>
        <v>0</v>
      </c>
    </row>
    <row r="18" spans="1:9" ht="39" thickBot="1" x14ac:dyDescent="0.3">
      <c r="A18" s="82"/>
      <c r="B18" s="65" t="s">
        <v>111</v>
      </c>
      <c r="C18" s="82"/>
      <c r="D18" s="84"/>
      <c r="E18" s="79"/>
      <c r="F18" s="72"/>
      <c r="G18" t="s">
        <v>168</v>
      </c>
      <c r="I18" t="e">
        <f t="shared" si="0"/>
        <v>#VALUE!</v>
      </c>
    </row>
    <row r="19" spans="1:9" x14ac:dyDescent="0.25">
      <c r="A19" s="81" t="s">
        <v>112</v>
      </c>
      <c r="B19" s="64" t="s">
        <v>113</v>
      </c>
      <c r="C19" s="81">
        <v>0.1</v>
      </c>
      <c r="D19" s="83">
        <v>1000000</v>
      </c>
      <c r="E19" s="78"/>
      <c r="F19" s="72"/>
      <c r="I19">
        <f t="shared" si="0"/>
        <v>0</v>
      </c>
    </row>
    <row r="20" spans="1:9" ht="15.75" thickBot="1" x14ac:dyDescent="0.3">
      <c r="A20" s="82"/>
      <c r="B20" s="65" t="s">
        <v>114</v>
      </c>
      <c r="C20" s="82"/>
      <c r="D20" s="84"/>
      <c r="E20" s="79"/>
      <c r="F20" s="72"/>
      <c r="G20" t="s">
        <v>169</v>
      </c>
      <c r="I20" t="e">
        <f t="shared" si="0"/>
        <v>#VALUE!</v>
      </c>
    </row>
    <row r="21" spans="1:9" x14ac:dyDescent="0.25">
      <c r="A21" s="81" t="s">
        <v>115</v>
      </c>
      <c r="B21" s="64" t="s">
        <v>116</v>
      </c>
      <c r="C21" s="81">
        <v>1.5</v>
      </c>
      <c r="D21" s="83">
        <v>5000000</v>
      </c>
      <c r="E21" s="78"/>
      <c r="F21" s="72"/>
      <c r="I21">
        <f t="shared" si="0"/>
        <v>0</v>
      </c>
    </row>
    <row r="22" spans="1:9" ht="15.75" thickBot="1" x14ac:dyDescent="0.3">
      <c r="A22" s="82"/>
      <c r="B22" s="65" t="s">
        <v>117</v>
      </c>
      <c r="C22" s="82"/>
      <c r="D22" s="84"/>
      <c r="E22" s="79"/>
      <c r="F22" s="72"/>
      <c r="G22" t="s">
        <v>170</v>
      </c>
      <c r="I22" t="e">
        <f t="shared" si="0"/>
        <v>#VALUE!</v>
      </c>
    </row>
    <row r="23" spans="1:9" x14ac:dyDescent="0.25">
      <c r="A23" s="81" t="s">
        <v>118</v>
      </c>
      <c r="B23" s="64" t="s">
        <v>119</v>
      </c>
      <c r="C23" s="81">
        <v>0.2</v>
      </c>
      <c r="D23" s="83">
        <v>2000000</v>
      </c>
      <c r="E23" s="78"/>
      <c r="F23" s="72"/>
      <c r="I23">
        <f t="shared" si="0"/>
        <v>0</v>
      </c>
    </row>
    <row r="24" spans="1:9" ht="15.75" thickBot="1" x14ac:dyDescent="0.3">
      <c r="A24" s="82"/>
      <c r="B24" s="65" t="s">
        <v>120</v>
      </c>
      <c r="C24" s="82"/>
      <c r="D24" s="84"/>
      <c r="E24" s="79"/>
      <c r="F24" s="72"/>
      <c r="I24">
        <f t="shared" si="0"/>
        <v>0</v>
      </c>
    </row>
    <row r="25" spans="1:9" x14ac:dyDescent="0.25">
      <c r="A25" s="81" t="s">
        <v>121</v>
      </c>
      <c r="B25" s="64" t="s">
        <v>122</v>
      </c>
      <c r="C25" s="81">
        <v>2</v>
      </c>
      <c r="D25" s="83">
        <v>7000000</v>
      </c>
      <c r="E25" s="78"/>
      <c r="F25" s="72"/>
      <c r="I25">
        <f t="shared" si="0"/>
        <v>0</v>
      </c>
    </row>
    <row r="26" spans="1:9" ht="15.75" thickBot="1" x14ac:dyDescent="0.3">
      <c r="A26" s="82"/>
      <c r="B26" s="65" t="s">
        <v>123</v>
      </c>
      <c r="C26" s="82"/>
      <c r="D26" s="84"/>
      <c r="E26" s="79"/>
      <c r="F26" s="72"/>
      <c r="G26" t="s">
        <v>171</v>
      </c>
      <c r="I26" t="e">
        <f t="shared" si="0"/>
        <v>#VALUE!</v>
      </c>
    </row>
    <row r="27" spans="1:9" x14ac:dyDescent="0.25">
      <c r="A27" s="81" t="s">
        <v>124</v>
      </c>
      <c r="B27" s="64" t="s">
        <v>125</v>
      </c>
      <c r="C27" s="81">
        <v>0.5</v>
      </c>
      <c r="D27" s="83">
        <v>2000000</v>
      </c>
      <c r="E27" s="78"/>
      <c r="F27" s="72"/>
      <c r="I27">
        <f t="shared" si="0"/>
        <v>0</v>
      </c>
    </row>
    <row r="28" spans="1:9" ht="15.75" thickBot="1" x14ac:dyDescent="0.3">
      <c r="A28" s="82"/>
      <c r="B28" s="65" t="s">
        <v>126</v>
      </c>
      <c r="C28" s="82"/>
      <c r="D28" s="84"/>
      <c r="E28" s="79"/>
      <c r="F28" s="72"/>
      <c r="G28" t="s">
        <v>172</v>
      </c>
      <c r="I28" t="e">
        <f t="shared" si="0"/>
        <v>#VALUE!</v>
      </c>
    </row>
    <row r="29" spans="1:9" x14ac:dyDescent="0.25">
      <c r="A29" s="81" t="s">
        <v>127</v>
      </c>
      <c r="B29" s="64" t="s">
        <v>125</v>
      </c>
      <c r="C29" s="81">
        <v>3</v>
      </c>
      <c r="D29" s="83">
        <v>10000000</v>
      </c>
      <c r="E29" s="78"/>
      <c r="F29" s="72"/>
      <c r="I29">
        <f t="shared" si="0"/>
        <v>0</v>
      </c>
    </row>
    <row r="30" spans="1:9" ht="26.25" thickBot="1" x14ac:dyDescent="0.3">
      <c r="A30" s="82"/>
      <c r="B30" s="65" t="s">
        <v>128</v>
      </c>
      <c r="C30" s="82"/>
      <c r="D30" s="84"/>
      <c r="E30" s="79"/>
      <c r="F30" s="72"/>
      <c r="G30">
        <v>0</v>
      </c>
      <c r="I30">
        <f t="shared" si="0"/>
        <v>0</v>
      </c>
    </row>
    <row r="31" spans="1:9" x14ac:dyDescent="0.25">
      <c r="A31" s="81" t="s">
        <v>129</v>
      </c>
      <c r="B31" s="64" t="s">
        <v>130</v>
      </c>
      <c r="C31" s="81">
        <v>0.2</v>
      </c>
      <c r="D31" s="83">
        <v>1000000</v>
      </c>
      <c r="E31" s="78"/>
      <c r="F31" s="72"/>
      <c r="I31">
        <f t="shared" si="0"/>
        <v>0</v>
      </c>
    </row>
    <row r="32" spans="1:9" ht="15.75" thickBot="1" x14ac:dyDescent="0.3">
      <c r="A32" s="82"/>
      <c r="B32" s="65" t="s">
        <v>131</v>
      </c>
      <c r="C32" s="82"/>
      <c r="D32" s="84"/>
      <c r="E32" s="79"/>
      <c r="F32" s="72"/>
      <c r="I32">
        <f t="shared" si="0"/>
        <v>0</v>
      </c>
    </row>
    <row r="33" spans="1:9" x14ac:dyDescent="0.25">
      <c r="A33" s="81" t="s">
        <v>132</v>
      </c>
      <c r="B33" s="64" t="s">
        <v>133</v>
      </c>
      <c r="C33" s="81">
        <v>0.5</v>
      </c>
      <c r="D33" s="83">
        <v>3000000</v>
      </c>
      <c r="E33" s="78"/>
      <c r="F33" s="72"/>
      <c r="I33">
        <f t="shared" si="0"/>
        <v>0</v>
      </c>
    </row>
    <row r="34" spans="1:9" ht="26.25" thickBot="1" x14ac:dyDescent="0.3">
      <c r="A34" s="82"/>
      <c r="B34" s="65" t="s">
        <v>134</v>
      </c>
      <c r="C34" s="82"/>
      <c r="D34" s="84"/>
      <c r="E34" s="79"/>
      <c r="F34" s="72"/>
      <c r="I34">
        <f t="shared" si="0"/>
        <v>0</v>
      </c>
    </row>
    <row r="35" spans="1:9" x14ac:dyDescent="0.25">
      <c r="A35" s="81" t="s">
        <v>135</v>
      </c>
      <c r="B35" s="64" t="s">
        <v>136</v>
      </c>
      <c r="C35" s="81">
        <v>2</v>
      </c>
      <c r="D35" s="83">
        <v>6500000</v>
      </c>
      <c r="E35" s="78"/>
      <c r="F35" s="72"/>
      <c r="I35">
        <f t="shared" si="0"/>
        <v>0</v>
      </c>
    </row>
    <row r="36" spans="1:9" ht="15.75" thickBot="1" x14ac:dyDescent="0.3">
      <c r="A36" s="82"/>
      <c r="B36" s="65" t="s">
        <v>137</v>
      </c>
      <c r="C36" s="82"/>
      <c r="D36" s="84"/>
      <c r="E36" s="79"/>
      <c r="F36" s="72"/>
      <c r="I36">
        <f t="shared" si="0"/>
        <v>0</v>
      </c>
    </row>
    <row r="37" spans="1:9" x14ac:dyDescent="0.25">
      <c r="A37" s="81" t="s">
        <v>138</v>
      </c>
      <c r="B37" s="64" t="s">
        <v>136</v>
      </c>
      <c r="C37" s="81">
        <v>2</v>
      </c>
      <c r="D37" s="83">
        <v>6500000</v>
      </c>
      <c r="E37" s="78"/>
      <c r="F37" s="72"/>
      <c r="I37">
        <f t="shared" si="0"/>
        <v>0</v>
      </c>
    </row>
    <row r="38" spans="1:9" ht="15.75" thickBot="1" x14ac:dyDescent="0.3">
      <c r="A38" s="82"/>
      <c r="B38" s="65" t="s">
        <v>139</v>
      </c>
      <c r="C38" s="82"/>
      <c r="D38" s="84"/>
      <c r="E38" s="79"/>
      <c r="F38" s="72"/>
      <c r="I38">
        <f t="shared" si="0"/>
        <v>0</v>
      </c>
    </row>
    <row r="39" spans="1:9" x14ac:dyDescent="0.25">
      <c r="A39" s="81" t="s">
        <v>140</v>
      </c>
      <c r="B39" s="64" t="s">
        <v>141</v>
      </c>
      <c r="C39" s="81">
        <v>8</v>
      </c>
      <c r="D39" s="83">
        <v>40000000</v>
      </c>
      <c r="E39" s="78"/>
      <c r="F39" s="72"/>
      <c r="I39">
        <f t="shared" si="0"/>
        <v>0</v>
      </c>
    </row>
    <row r="40" spans="1:9" ht="15.75" thickBot="1" x14ac:dyDescent="0.3">
      <c r="A40" s="82"/>
      <c r="B40" s="65" t="s">
        <v>142</v>
      </c>
      <c r="C40" s="82"/>
      <c r="D40" s="84"/>
      <c r="E40" s="79"/>
      <c r="F40" s="72"/>
      <c r="I40">
        <f t="shared" si="0"/>
        <v>0</v>
      </c>
    </row>
    <row r="41" spans="1:9" x14ac:dyDescent="0.25">
      <c r="A41" s="81" t="s">
        <v>143</v>
      </c>
      <c r="B41" s="64" t="s">
        <v>144</v>
      </c>
      <c r="C41" s="81">
        <v>2</v>
      </c>
      <c r="D41" s="83">
        <v>6000000</v>
      </c>
      <c r="E41" s="78"/>
      <c r="F41" s="72"/>
      <c r="I41">
        <f t="shared" si="0"/>
        <v>0</v>
      </c>
    </row>
    <row r="42" spans="1:9" ht="15.75" thickBot="1" x14ac:dyDescent="0.3">
      <c r="A42" s="82"/>
      <c r="B42" s="65" t="s">
        <v>145</v>
      </c>
      <c r="C42" s="82"/>
      <c r="D42" s="84"/>
      <c r="E42" s="79"/>
      <c r="F42" s="72"/>
      <c r="I42">
        <f t="shared" si="0"/>
        <v>0</v>
      </c>
    </row>
    <row r="43" spans="1:9" x14ac:dyDescent="0.25">
      <c r="A43" s="81" t="s">
        <v>146</v>
      </c>
      <c r="B43" s="64" t="s">
        <v>147</v>
      </c>
      <c r="C43" s="81">
        <v>3</v>
      </c>
      <c r="D43" s="83">
        <v>10000000</v>
      </c>
      <c r="E43" s="78"/>
      <c r="F43" s="72"/>
      <c r="I43">
        <f t="shared" si="0"/>
        <v>0</v>
      </c>
    </row>
    <row r="44" spans="1:9" ht="15.75" thickBot="1" x14ac:dyDescent="0.3">
      <c r="A44" s="82"/>
      <c r="B44" s="65" t="s">
        <v>145</v>
      </c>
      <c r="C44" s="82"/>
      <c r="D44" s="84"/>
      <c r="E44" s="79"/>
      <c r="F44" s="72"/>
      <c r="I44">
        <f t="shared" si="0"/>
        <v>0</v>
      </c>
    </row>
    <row r="45" spans="1:9" x14ac:dyDescent="0.25">
      <c r="A45" s="81" t="s">
        <v>148</v>
      </c>
      <c r="B45" s="64" t="s">
        <v>149</v>
      </c>
      <c r="C45" s="81">
        <v>24</v>
      </c>
      <c r="D45" s="83">
        <v>0</v>
      </c>
      <c r="E45" s="78"/>
      <c r="F45" s="72"/>
      <c r="G45" t="s">
        <v>173</v>
      </c>
      <c r="I45" t="e">
        <f t="shared" si="0"/>
        <v>#VALUE!</v>
      </c>
    </row>
    <row r="46" spans="1:9" ht="15.75" thickBot="1" x14ac:dyDescent="0.3">
      <c r="A46" s="82"/>
      <c r="B46" s="65" t="s">
        <v>150</v>
      </c>
      <c r="C46" s="82"/>
      <c r="D46" s="84"/>
      <c r="E46" s="79"/>
      <c r="F46" s="72"/>
      <c r="I46">
        <f t="shared" si="0"/>
        <v>0</v>
      </c>
    </row>
    <row r="47" spans="1:9" x14ac:dyDescent="0.25">
      <c r="A47" s="81" t="s">
        <v>151</v>
      </c>
      <c r="B47" s="64" t="s">
        <v>152</v>
      </c>
      <c r="C47" s="81">
        <v>0.3</v>
      </c>
      <c r="D47" s="83">
        <v>2000000</v>
      </c>
      <c r="E47" s="78"/>
      <c r="F47" s="72"/>
      <c r="I47">
        <f t="shared" si="0"/>
        <v>0</v>
      </c>
    </row>
    <row r="48" spans="1:9" ht="26.25" thickBot="1" x14ac:dyDescent="0.3">
      <c r="A48" s="82"/>
      <c r="B48" s="65" t="s">
        <v>153</v>
      </c>
      <c r="C48" s="82"/>
      <c r="D48" s="84"/>
      <c r="E48" s="79"/>
      <c r="F48" s="72"/>
      <c r="I48">
        <f t="shared" si="0"/>
        <v>0</v>
      </c>
    </row>
    <row r="49" spans="1:9" x14ac:dyDescent="0.25">
      <c r="A49" s="81" t="s">
        <v>154</v>
      </c>
      <c r="B49" s="64" t="s">
        <v>152</v>
      </c>
      <c r="C49" s="81">
        <v>6</v>
      </c>
      <c r="D49" s="83">
        <v>25000000</v>
      </c>
      <c r="E49" s="78"/>
      <c r="F49" s="72"/>
      <c r="I49">
        <f t="shared" si="0"/>
        <v>0</v>
      </c>
    </row>
    <row r="50" spans="1:9" ht="39" thickBot="1" x14ac:dyDescent="0.3">
      <c r="A50" s="82"/>
      <c r="B50" s="65" t="s">
        <v>155</v>
      </c>
      <c r="C50" s="82"/>
      <c r="D50" s="84"/>
      <c r="E50" s="79"/>
      <c r="F50" s="72"/>
      <c r="I50">
        <f t="shared" si="0"/>
        <v>0</v>
      </c>
    </row>
    <row r="51" spans="1:9" x14ac:dyDescent="0.25">
      <c r="A51" s="81" t="s">
        <v>156</v>
      </c>
      <c r="B51" s="64" t="s">
        <v>152</v>
      </c>
      <c r="C51" s="81">
        <v>1</v>
      </c>
      <c r="D51" s="83">
        <v>5000000</v>
      </c>
      <c r="E51" s="78"/>
      <c r="F51" s="72"/>
      <c r="I51">
        <f t="shared" si="0"/>
        <v>0</v>
      </c>
    </row>
    <row r="52" spans="1:9" ht="15.75" thickBot="1" x14ac:dyDescent="0.3">
      <c r="A52" s="82"/>
      <c r="B52" s="65" t="s">
        <v>157</v>
      </c>
      <c r="C52" s="82"/>
      <c r="D52" s="84"/>
      <c r="E52" s="79"/>
      <c r="F52" s="72"/>
      <c r="I52">
        <f t="shared" si="0"/>
        <v>0</v>
      </c>
    </row>
    <row r="53" spans="1:9" ht="32.25" thickBot="1" x14ac:dyDescent="0.3">
      <c r="A53" s="66"/>
      <c r="B53" s="67" t="s">
        <v>158</v>
      </c>
      <c r="C53" s="63">
        <v>109.8</v>
      </c>
      <c r="D53" s="76">
        <f>SUM(D3:D52)</f>
        <v>370000000</v>
      </c>
      <c r="E53" s="80"/>
      <c r="F53" s="73"/>
      <c r="I53">
        <f t="shared" si="0"/>
        <v>0</v>
      </c>
    </row>
    <row r="57" spans="1:9" x14ac:dyDescent="0.25">
      <c r="G57" s="69">
        <v>370000000</v>
      </c>
    </row>
    <row r="58" spans="1:9" x14ac:dyDescent="0.25">
      <c r="G58" s="70">
        <f>G57/C53</f>
        <v>3369763.2058287798</v>
      </c>
    </row>
    <row r="59" spans="1:9" x14ac:dyDescent="0.25">
      <c r="F59" s="69">
        <v>3370000</v>
      </c>
    </row>
  </sheetData>
  <mergeCells count="78">
    <mergeCell ref="A1:A2"/>
    <mergeCell ref="C1:C2"/>
    <mergeCell ref="D1:D2"/>
    <mergeCell ref="A3:A4"/>
    <mergeCell ref="C3:C4"/>
    <mergeCell ref="D3:D4"/>
    <mergeCell ref="A5:A6"/>
    <mergeCell ref="C5:C6"/>
    <mergeCell ref="D5:D6"/>
    <mergeCell ref="A7:A8"/>
    <mergeCell ref="C7:C8"/>
    <mergeCell ref="D7:D8"/>
    <mergeCell ref="A9:A10"/>
    <mergeCell ref="C9:C10"/>
    <mergeCell ref="D9:D10"/>
    <mergeCell ref="A11:A12"/>
    <mergeCell ref="C11:C12"/>
    <mergeCell ref="D11:D12"/>
    <mergeCell ref="A13:A14"/>
    <mergeCell ref="C13:C14"/>
    <mergeCell ref="D13:D14"/>
    <mergeCell ref="A15:A16"/>
    <mergeCell ref="C15:C16"/>
    <mergeCell ref="D15:D16"/>
    <mergeCell ref="A17:A18"/>
    <mergeCell ref="C17:C18"/>
    <mergeCell ref="D17:D18"/>
    <mergeCell ref="A19:A20"/>
    <mergeCell ref="C19:C20"/>
    <mergeCell ref="D19:D20"/>
    <mergeCell ref="A21:A22"/>
    <mergeCell ref="C21:C22"/>
    <mergeCell ref="D21:D22"/>
    <mergeCell ref="A23:A24"/>
    <mergeCell ref="C23:C24"/>
    <mergeCell ref="D23:D24"/>
    <mergeCell ref="A25:A26"/>
    <mergeCell ref="C25:C26"/>
    <mergeCell ref="D25:D26"/>
    <mergeCell ref="A27:A28"/>
    <mergeCell ref="C27:C28"/>
    <mergeCell ref="D27:D28"/>
    <mergeCell ref="A29:A30"/>
    <mergeCell ref="C29:C30"/>
    <mergeCell ref="D29:D30"/>
    <mergeCell ref="A31:A32"/>
    <mergeCell ref="C31:C32"/>
    <mergeCell ref="D31:D32"/>
    <mergeCell ref="A33:A34"/>
    <mergeCell ref="C33:C34"/>
    <mergeCell ref="D33:D34"/>
    <mergeCell ref="A35:A36"/>
    <mergeCell ref="C35:C36"/>
    <mergeCell ref="D35:D36"/>
    <mergeCell ref="A37:A38"/>
    <mergeCell ref="C37:C38"/>
    <mergeCell ref="D37:D38"/>
    <mergeCell ref="A39:A40"/>
    <mergeCell ref="C39:C40"/>
    <mergeCell ref="D39:D40"/>
    <mergeCell ref="A41:A42"/>
    <mergeCell ref="C41:C42"/>
    <mergeCell ref="D41:D42"/>
    <mergeCell ref="A43:A44"/>
    <mergeCell ref="C43:C44"/>
    <mergeCell ref="D43:D44"/>
    <mergeCell ref="A45:A46"/>
    <mergeCell ref="C45:C46"/>
    <mergeCell ref="D45:D46"/>
    <mergeCell ref="A47:A48"/>
    <mergeCell ref="C47:C48"/>
    <mergeCell ref="D47:D48"/>
    <mergeCell ref="A49:A50"/>
    <mergeCell ref="C49:C50"/>
    <mergeCell ref="D49:D50"/>
    <mergeCell ref="A51:A52"/>
    <mergeCell ref="C51:C52"/>
    <mergeCell ref="D51:D5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قیمت نهایی مکانیک</vt:lpstr>
      <vt:lpstr>Sheet1 (2)</vt:lpstr>
      <vt:lpstr>Sheet1</vt:lpstr>
      <vt:lpstr>Sheet2</vt:lpstr>
      <vt:lpstr>Sheet3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Hekmatdan, Mohammad</dc:creator>
  <cp:lastModifiedBy>Hassan Barzegar</cp:lastModifiedBy>
  <cp:lastPrinted>2020-01-06T04:35:15Z</cp:lastPrinted>
  <dcterms:created xsi:type="dcterms:W3CDTF">2019-12-17T12:31:13Z</dcterms:created>
  <dcterms:modified xsi:type="dcterms:W3CDTF">2020-02-26T09:20:42Z</dcterms:modified>
</cp:coreProperties>
</file>