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190" activeTab="3"/>
  </bookViews>
  <sheets>
    <sheet name="Rating summary" sheetId="5" r:id="rId1"/>
    <sheet name="IRR" sheetId="1" r:id="rId2"/>
    <sheet name="Rating (main)" sheetId="4" r:id="rId3"/>
    <sheet name="Rating (for print)" sheetId="6" r:id="rId4"/>
  </sheets>
  <calcPr calcId="125725"/>
</workbook>
</file>

<file path=xl/calcChain.xml><?xml version="1.0" encoding="utf-8"?>
<calcChain xmlns="http://schemas.openxmlformats.org/spreadsheetml/2006/main">
  <c r="AP3" i="4"/>
  <c r="AP1" s="1"/>
  <c r="AK9"/>
  <c r="AL7" s="1"/>
  <c r="D30" i="5"/>
  <c r="D29" s="1"/>
  <c r="C31" s="1"/>
  <c r="B30"/>
  <c r="L28"/>
  <c r="K28"/>
  <c r="J28"/>
  <c r="L27"/>
  <c r="K27"/>
  <c r="J27"/>
  <c r="AG26"/>
  <c r="L26"/>
  <c r="K26"/>
  <c r="J26"/>
  <c r="L25"/>
  <c r="M25" s="1"/>
  <c r="AF25" s="1"/>
  <c r="K25"/>
  <c r="J25"/>
  <c r="L24"/>
  <c r="K24"/>
  <c r="J24"/>
  <c r="L23"/>
  <c r="K23"/>
  <c r="J23"/>
  <c r="L22"/>
  <c r="M22" s="1"/>
  <c r="AF22" s="1"/>
  <c r="K22"/>
  <c r="J22"/>
  <c r="L21"/>
  <c r="K21"/>
  <c r="M21" s="1"/>
  <c r="J21"/>
  <c r="L20"/>
  <c r="M20" s="1"/>
  <c r="AF20" s="1"/>
  <c r="K20"/>
  <c r="J20"/>
  <c r="L19"/>
  <c r="K19"/>
  <c r="J19"/>
  <c r="L18"/>
  <c r="K18"/>
  <c r="J18"/>
  <c r="L17"/>
  <c r="K17"/>
  <c r="J17"/>
  <c r="K16"/>
  <c r="J16"/>
  <c r="K15"/>
  <c r="J15"/>
  <c r="K14"/>
  <c r="J14"/>
  <c r="L13"/>
  <c r="K13"/>
  <c r="J13"/>
  <c r="L12"/>
  <c r="K12"/>
  <c r="J12"/>
  <c r="L11"/>
  <c r="M11" s="1"/>
  <c r="AF11" s="1"/>
  <c r="K11"/>
  <c r="J11"/>
  <c r="L10"/>
  <c r="K10"/>
  <c r="M10" s="1"/>
  <c r="J10"/>
  <c r="M9"/>
  <c r="AF9" s="1"/>
  <c r="L9"/>
  <c r="K9"/>
  <c r="J9"/>
  <c r="AB8"/>
  <c r="L8"/>
  <c r="K8"/>
  <c r="M8" s="1"/>
  <c r="J8"/>
  <c r="AC7"/>
  <c r="AB7"/>
  <c r="L7"/>
  <c r="K7"/>
  <c r="M7" s="1"/>
  <c r="AF7" s="1"/>
  <c r="J7"/>
  <c r="AB6"/>
  <c r="L6"/>
  <c r="K6"/>
  <c r="J6"/>
  <c r="AB5"/>
  <c r="L5"/>
  <c r="K5"/>
  <c r="J5"/>
  <c r="AB4"/>
  <c r="L4"/>
  <c r="K4"/>
  <c r="J4"/>
  <c r="AB3"/>
  <c r="AC2" s="1"/>
  <c r="L3"/>
  <c r="K3"/>
  <c r="J3"/>
  <c r="AB2"/>
  <c r="AB9" s="1"/>
  <c r="L2"/>
  <c r="K2"/>
  <c r="J2"/>
  <c r="AG27" i="4"/>
  <c r="J20"/>
  <c r="K20"/>
  <c r="L20"/>
  <c r="J21"/>
  <c r="K21"/>
  <c r="L21"/>
  <c r="J22"/>
  <c r="K22"/>
  <c r="L22"/>
  <c r="J23"/>
  <c r="K23"/>
  <c r="L23"/>
  <c r="J24"/>
  <c r="K24"/>
  <c r="L24"/>
  <c r="M24" s="1"/>
  <c r="N24" s="1"/>
  <c r="O24" s="1"/>
  <c r="J25"/>
  <c r="K25"/>
  <c r="L25"/>
  <c r="J26"/>
  <c r="K26"/>
  <c r="L26"/>
  <c r="M26" s="1"/>
  <c r="J27"/>
  <c r="K27"/>
  <c r="L27"/>
  <c r="J28"/>
  <c r="K28"/>
  <c r="L28"/>
  <c r="J29"/>
  <c r="K29"/>
  <c r="L29"/>
  <c r="J8"/>
  <c r="K8"/>
  <c r="L8"/>
  <c r="J9"/>
  <c r="K9"/>
  <c r="L9"/>
  <c r="J10"/>
  <c r="K10"/>
  <c r="L10"/>
  <c r="J11"/>
  <c r="K11"/>
  <c r="L11"/>
  <c r="J12"/>
  <c r="K12"/>
  <c r="L12"/>
  <c r="M12"/>
  <c r="N12" s="1"/>
  <c r="J13"/>
  <c r="K13"/>
  <c r="L13"/>
  <c r="J14"/>
  <c r="K14"/>
  <c r="L14"/>
  <c r="M14" s="1"/>
  <c r="J15"/>
  <c r="M15" s="1"/>
  <c r="K15"/>
  <c r="J16"/>
  <c r="K16"/>
  <c r="M16" s="1"/>
  <c r="AF16" s="1"/>
  <c r="J17"/>
  <c r="K17"/>
  <c r="J18"/>
  <c r="K18"/>
  <c r="L18"/>
  <c r="J19"/>
  <c r="K19"/>
  <c r="L19"/>
  <c r="AK3"/>
  <c r="AK4"/>
  <c r="AK5"/>
  <c r="AK6"/>
  <c r="AK7"/>
  <c r="AK8"/>
  <c r="J4"/>
  <c r="K4"/>
  <c r="L4"/>
  <c r="J5"/>
  <c r="K5"/>
  <c r="L5"/>
  <c r="J6"/>
  <c r="K6"/>
  <c r="L6"/>
  <c r="J7"/>
  <c r="K7"/>
  <c r="L7"/>
  <c r="N14" l="1"/>
  <c r="AF14"/>
  <c r="AF15"/>
  <c r="N15"/>
  <c r="N26"/>
  <c r="O26" s="1"/>
  <c r="AF26"/>
  <c r="AF12"/>
  <c r="M28"/>
  <c r="AF28" s="1"/>
  <c r="M23"/>
  <c r="M2" i="5"/>
  <c r="AF2" s="1"/>
  <c r="M3"/>
  <c r="M4"/>
  <c r="AC6"/>
  <c r="N9"/>
  <c r="M14"/>
  <c r="M16"/>
  <c r="N16" s="1"/>
  <c r="O16" s="1"/>
  <c r="P16" s="1"/>
  <c r="M27"/>
  <c r="AF27" s="1"/>
  <c r="N16" i="4"/>
  <c r="AC4" i="5"/>
  <c r="M12"/>
  <c r="AF12" s="1"/>
  <c r="N22"/>
  <c r="O22" s="1"/>
  <c r="P22" s="1"/>
  <c r="M23"/>
  <c r="AF23" s="1"/>
  <c r="M28"/>
  <c r="AF28" s="1"/>
  <c r="M13" i="4"/>
  <c r="AC3" i="5"/>
  <c r="M6"/>
  <c r="AF6" s="1"/>
  <c r="M13"/>
  <c r="M15"/>
  <c r="M17"/>
  <c r="N17" s="1"/>
  <c r="O17" s="1"/>
  <c r="P17" s="1"/>
  <c r="M18"/>
  <c r="M19"/>
  <c r="AF19" s="1"/>
  <c r="N2"/>
  <c r="AF23" i="4"/>
  <c r="N23"/>
  <c r="O23" s="1"/>
  <c r="P23" s="1"/>
  <c r="AF24"/>
  <c r="AL6"/>
  <c r="AL4"/>
  <c r="AL3"/>
  <c r="AL5"/>
  <c r="O15"/>
  <c r="P15" s="1"/>
  <c r="AG15" s="1"/>
  <c r="O14"/>
  <c r="P14" s="1"/>
  <c r="AG14" s="1"/>
  <c r="O16"/>
  <c r="P16" s="1"/>
  <c r="O12"/>
  <c r="P12" s="1"/>
  <c r="AG12" s="1"/>
  <c r="AL8"/>
  <c r="N3" i="5"/>
  <c r="O3" s="1"/>
  <c r="P3" s="1"/>
  <c r="AF3"/>
  <c r="AF16"/>
  <c r="N15"/>
  <c r="O15" s="1"/>
  <c r="P15" s="1"/>
  <c r="AF15"/>
  <c r="N8"/>
  <c r="AF8"/>
  <c r="N10"/>
  <c r="O10" s="1"/>
  <c r="P10" s="1"/>
  <c r="AF10"/>
  <c r="AF21"/>
  <c r="N21"/>
  <c r="O21" s="1"/>
  <c r="P21" s="1"/>
  <c r="N18"/>
  <c r="O18" s="1"/>
  <c r="P18" s="1"/>
  <c r="AF18"/>
  <c r="AF4"/>
  <c r="N4"/>
  <c r="O4" s="1"/>
  <c r="P4" s="1"/>
  <c r="N14"/>
  <c r="O14" s="1"/>
  <c r="P14" s="1"/>
  <c r="AF14"/>
  <c r="AG22"/>
  <c r="N13"/>
  <c r="O13" s="1"/>
  <c r="P13" s="1"/>
  <c r="AF13"/>
  <c r="AF17"/>
  <c r="O2"/>
  <c r="P2" s="1"/>
  <c r="AG2" s="1"/>
  <c r="M5"/>
  <c r="AF5" s="1"/>
  <c r="N12"/>
  <c r="O12" s="1"/>
  <c r="P12" s="1"/>
  <c r="AG12" s="1"/>
  <c r="N23"/>
  <c r="O23" s="1"/>
  <c r="P23" s="1"/>
  <c r="AG23" s="1"/>
  <c r="M24"/>
  <c r="AF24" s="1"/>
  <c r="AG24" s="1"/>
  <c r="N25"/>
  <c r="O25" s="1"/>
  <c r="P25" s="1"/>
  <c r="AG25" s="1"/>
  <c r="N7"/>
  <c r="O7" s="1"/>
  <c r="P7" s="1"/>
  <c r="AG7" s="1"/>
  <c r="N11"/>
  <c r="O11" s="1"/>
  <c r="P11" s="1"/>
  <c r="AG11" s="1"/>
  <c r="N28"/>
  <c r="O28" s="1"/>
  <c r="P28" s="1"/>
  <c r="AG28" s="1"/>
  <c r="AC5"/>
  <c r="N20"/>
  <c r="O20" s="1"/>
  <c r="P20" s="1"/>
  <c r="AG20" s="1"/>
  <c r="N27"/>
  <c r="O27" s="1"/>
  <c r="P27" s="1"/>
  <c r="AG27" s="1"/>
  <c r="P26" i="4"/>
  <c r="AG26" s="1"/>
  <c r="P24"/>
  <c r="AG24" s="1"/>
  <c r="M22"/>
  <c r="M29"/>
  <c r="M21"/>
  <c r="M20"/>
  <c r="M25"/>
  <c r="M11"/>
  <c r="M10"/>
  <c r="M19"/>
  <c r="M18"/>
  <c r="M17"/>
  <c r="M9"/>
  <c r="M8"/>
  <c r="M5"/>
  <c r="M7"/>
  <c r="M6"/>
  <c r="M4"/>
  <c r="L3"/>
  <c r="M3" s="1"/>
  <c r="K3"/>
  <c r="J3"/>
  <c r="D31"/>
  <c r="D30" s="1"/>
  <c r="C32" s="1"/>
  <c r="B31"/>
  <c r="B29" i="1"/>
  <c r="D29"/>
  <c r="D28" s="1"/>
  <c r="AF4" i="4" l="1"/>
  <c r="N4"/>
  <c r="O4" s="1"/>
  <c r="P4" s="1"/>
  <c r="AG4" s="1"/>
  <c r="N5"/>
  <c r="O5" s="1"/>
  <c r="P5" s="1"/>
  <c r="AG5" s="1"/>
  <c r="AF5"/>
  <c r="AF11"/>
  <c r="N11"/>
  <c r="O11" s="1"/>
  <c r="P11" s="1"/>
  <c r="AG11" s="1"/>
  <c r="AF7"/>
  <c r="N7"/>
  <c r="O7" s="1"/>
  <c r="N9"/>
  <c r="AF9"/>
  <c r="N10"/>
  <c r="O10" s="1"/>
  <c r="P10" s="1"/>
  <c r="AG10" s="1"/>
  <c r="AF10"/>
  <c r="N6"/>
  <c r="O6" s="1"/>
  <c r="P6" s="1"/>
  <c r="AG6" s="1"/>
  <c r="AF6"/>
  <c r="AF8"/>
  <c r="N8"/>
  <c r="O8" s="1"/>
  <c r="AF19"/>
  <c r="N19"/>
  <c r="N13"/>
  <c r="O13" s="1"/>
  <c r="P13" s="1"/>
  <c r="AG13" s="1"/>
  <c r="AF13"/>
  <c r="O8" i="5"/>
  <c r="P8" s="1"/>
  <c r="N28" i="4"/>
  <c r="O28" s="1"/>
  <c r="P28" s="1"/>
  <c r="AG28" s="1"/>
  <c r="O9" i="5"/>
  <c r="P9" s="1"/>
  <c r="AG9" s="1"/>
  <c r="N18" i="4"/>
  <c r="AF18"/>
  <c r="N17"/>
  <c r="O17" s="1"/>
  <c r="P17" s="1"/>
  <c r="AG17" s="1"/>
  <c r="AF17"/>
  <c r="O9"/>
  <c r="AG23"/>
  <c r="AG6" i="5"/>
  <c r="N19"/>
  <c r="O19" s="1"/>
  <c r="P19" s="1"/>
  <c r="AG19" s="1"/>
  <c r="N6"/>
  <c r="O6" s="1"/>
  <c r="P6" s="1"/>
  <c r="N22" i="4"/>
  <c r="O22" s="1"/>
  <c r="P22" s="1"/>
  <c r="AF22"/>
  <c r="N21"/>
  <c r="O21" s="1"/>
  <c r="P21" s="1"/>
  <c r="AG21" s="1"/>
  <c r="AF21"/>
  <c r="AF29"/>
  <c r="N29"/>
  <c r="O29" s="1"/>
  <c r="P29" s="1"/>
  <c r="AG29" s="1"/>
  <c r="AF20"/>
  <c r="N20"/>
  <c r="O20" s="1"/>
  <c r="P20" s="1"/>
  <c r="AG20" s="1"/>
  <c r="N25"/>
  <c r="AF25"/>
  <c r="AG25" s="1"/>
  <c r="AF3"/>
  <c r="N3"/>
  <c r="O3" s="1"/>
  <c r="O19"/>
  <c r="P19" s="1"/>
  <c r="AG19" s="1"/>
  <c r="O18"/>
  <c r="P18" s="1"/>
  <c r="AG18" s="1"/>
  <c r="AG16"/>
  <c r="AG14" i="5"/>
  <c r="AG10"/>
  <c r="AG3"/>
  <c r="AG21"/>
  <c r="N24"/>
  <c r="AG16"/>
  <c r="AG13"/>
  <c r="AG18"/>
  <c r="N5"/>
  <c r="O5" s="1"/>
  <c r="P5" s="1"/>
  <c r="AG5" s="1"/>
  <c r="AG15"/>
  <c r="AG4"/>
  <c r="AG17"/>
  <c r="AG8"/>
  <c r="P8" i="4"/>
  <c r="AG8" s="1"/>
  <c r="P9"/>
  <c r="AG9" s="1"/>
  <c r="P7"/>
  <c r="AG7" s="1"/>
  <c r="C30" i="1"/>
  <c r="AG30" i="5" l="1"/>
  <c r="AG22" i="4"/>
  <c r="P30" i="5"/>
  <c r="P3" i="4"/>
  <c r="AG3" l="1"/>
  <c r="AG31" s="1"/>
  <c r="P31"/>
</calcChain>
</file>

<file path=xl/sharedStrings.xml><?xml version="1.0" encoding="utf-8"?>
<sst xmlns="http://schemas.openxmlformats.org/spreadsheetml/2006/main" count="391" uniqueCount="110">
  <si>
    <t>واريز نقدي بابت زمين</t>
  </si>
  <si>
    <t>1386/09/13</t>
  </si>
  <si>
    <t>1386/12/04</t>
  </si>
  <si>
    <t>واريز از محل وام خودرو</t>
  </si>
  <si>
    <t>1386/12/25</t>
  </si>
  <si>
    <t>واريز از محل وام كالا</t>
  </si>
  <si>
    <t>1387/01/20</t>
  </si>
  <si>
    <t>قسط اول مرحله ساخت</t>
  </si>
  <si>
    <t>1387/01/30</t>
  </si>
  <si>
    <t>استرداد وجه</t>
  </si>
  <si>
    <t>1387/02/23</t>
  </si>
  <si>
    <t>بابت هزينه هاي شهرداري</t>
  </si>
  <si>
    <t>1387/06/20</t>
  </si>
  <si>
    <t>قسط دوم مرحله ساخت</t>
  </si>
  <si>
    <t>1388/11/14</t>
  </si>
  <si>
    <t>قسط اول قرارداد احداث</t>
  </si>
  <si>
    <t>1389/04/31</t>
  </si>
  <si>
    <t>قسط دوم قرارداد احداث</t>
  </si>
  <si>
    <t>1389/08/29</t>
  </si>
  <si>
    <t>قسط سوم قرارداد احداث</t>
  </si>
  <si>
    <t>1389/11/26</t>
  </si>
  <si>
    <t>قسط چهارم قرارداد احداث</t>
  </si>
  <si>
    <t>1390/02/27</t>
  </si>
  <si>
    <t>قسط پنجم قرارداد احداث</t>
  </si>
  <si>
    <t>۱۳۹۰/۰۵/۱۵</t>
  </si>
  <si>
    <t>قسط ششم قرارداد احداث</t>
  </si>
  <si>
    <t>۱۳۹۰/۰۸/۲۶</t>
  </si>
  <si>
    <t>قسط هفتم قرارداد احداث</t>
  </si>
  <si>
    <t>۱۳۹۰/۱۱/۲۹</t>
  </si>
  <si>
    <t>بابت واريز اقساط پروژه مهرشهر</t>
  </si>
  <si>
    <t>1391/10/30</t>
  </si>
  <si>
    <t>چک های دریافتی بسته های A-B-C</t>
  </si>
  <si>
    <t>1391/12/30</t>
  </si>
  <si>
    <t>1392/04/30</t>
  </si>
  <si>
    <t>1392/06/30</t>
  </si>
  <si>
    <t>1392/08/30</t>
  </si>
  <si>
    <t>1392/10/30</t>
  </si>
  <si>
    <t>1392/12/29</t>
  </si>
  <si>
    <t>1393/02/30</t>
  </si>
  <si>
    <t>1392/02/21</t>
  </si>
  <si>
    <t>وام بانک ملت(2 قسط از 3 قسط دریافت گردیده)</t>
  </si>
  <si>
    <t>وام قرض الحسنه بانک انصار</t>
  </si>
  <si>
    <t>1392/06/07</t>
  </si>
  <si>
    <t>1392/06/15</t>
  </si>
  <si>
    <t>ارزش بازاري سرمايه</t>
  </si>
  <si>
    <t>جمع پرداختي</t>
  </si>
  <si>
    <t>IRR=</t>
  </si>
  <si>
    <t>Internal Rate of Return</t>
  </si>
  <si>
    <t>توضيح:</t>
  </si>
  <si>
    <t xml:space="preserve">عضو 1948 از اعضايي است كه حتي براي يك روز در انجام تعهدات مالي خود كوتاهي نكرده  و بسته "ب" را انتخاب كرده است. </t>
  </si>
  <si>
    <t>1392/08/04</t>
  </si>
  <si>
    <t>اين چكها به دليل پرداخت وام بازگردانده شد.</t>
  </si>
  <si>
    <t>اين مبلغ از جمع مقادير " جمع پرداختي" و سود 11 ميليون تومان ( كه در آخرين معامله‌ها صورت گرفته) محاسبه شده و با علامت منفي نمايش داده شده است.</t>
  </si>
  <si>
    <t>اگر وام 25000000توماني بانك ملت را حساب كنيم، نرخ محاسبه شده پايين‌تر خواهد بود.</t>
  </si>
  <si>
    <t>سال</t>
  </si>
  <si>
    <t>تورم</t>
  </si>
  <si>
    <t>1986</t>
  </si>
  <si>
    <t>1987</t>
  </si>
  <si>
    <t>1988</t>
  </si>
  <si>
    <t>1989</t>
  </si>
  <si>
    <t>1990</t>
  </si>
  <si>
    <t>1991</t>
  </si>
  <si>
    <t>1992</t>
  </si>
  <si>
    <t>پرداخت با لحاظ تورم</t>
  </si>
  <si>
    <t>ارزش زماني پرداخت -فرمول اساسنامه جديد</t>
  </si>
  <si>
    <t>مبلغ پرداخت</t>
  </si>
  <si>
    <t>تاريخ</t>
  </si>
  <si>
    <t>نرخ تورم</t>
  </si>
  <si>
    <t>40 فرضي</t>
  </si>
  <si>
    <t>fraction</t>
  </si>
  <si>
    <t>پرداخت با لحاظ تورم و ارزش زمان</t>
  </si>
  <si>
    <t>تاريخ پرداخت</t>
  </si>
  <si>
    <t>پرداخت (ريال)</t>
  </si>
  <si>
    <t>پرداخت با لحاظ تورم (ريال)</t>
  </si>
  <si>
    <t>x</t>
  </si>
  <si>
    <t>y</t>
  </si>
  <si>
    <t>z</t>
  </si>
  <si>
    <t>"B =z × y"</t>
  </si>
  <si>
    <t>"A=92/10/30-X"</t>
  </si>
  <si>
    <r>
      <t>"= A</t>
    </r>
    <r>
      <rPr>
        <b/>
        <sz val="11"/>
        <color theme="1"/>
        <rFont val="Swis721 LtCn BT"/>
        <family val="2"/>
      </rPr>
      <t>× B"</t>
    </r>
  </si>
  <si>
    <t>13</t>
  </si>
  <si>
    <t>09</t>
  </si>
  <si>
    <t>04</t>
  </si>
  <si>
    <t>12</t>
  </si>
  <si>
    <t>25</t>
  </si>
  <si>
    <t>20</t>
  </si>
  <si>
    <t>01</t>
  </si>
  <si>
    <t>30</t>
  </si>
  <si>
    <t>23</t>
  </si>
  <si>
    <t>02</t>
  </si>
  <si>
    <t>06</t>
  </si>
  <si>
    <t>14</t>
  </si>
  <si>
    <t>11</t>
  </si>
  <si>
    <t>31</t>
  </si>
  <si>
    <t>29</t>
  </si>
  <si>
    <t>08</t>
  </si>
  <si>
    <t>26</t>
  </si>
  <si>
    <t>27</t>
  </si>
  <si>
    <t>۱۵</t>
  </si>
  <si>
    <t>۰۵</t>
  </si>
  <si>
    <t>۲۶</t>
  </si>
  <si>
    <t>۰۸</t>
  </si>
  <si>
    <t>۲۹</t>
  </si>
  <si>
    <t>۱۱</t>
  </si>
  <si>
    <t>10</t>
  </si>
  <si>
    <t>1993</t>
  </si>
  <si>
    <t>21</t>
  </si>
  <si>
    <t/>
  </si>
  <si>
    <t>07</t>
  </si>
  <si>
    <t>15</t>
  </si>
</sst>
</file>

<file path=xl/styles.xml><?xml version="1.0" encoding="utf-8"?>
<styleSheet xmlns="http://schemas.openxmlformats.org/spreadsheetml/2006/main">
  <numFmts count="9">
    <numFmt numFmtId="43" formatCode="_-* #,##0.00_-;_-* #,##0.00\-;_-* &quot;-&quot;??_-;_-@_-"/>
    <numFmt numFmtId="164" formatCode="[$-1010000]d/m/yyyy;@"/>
    <numFmt numFmtId="165" formatCode="0.000%"/>
    <numFmt numFmtId="166" formatCode="0.0000"/>
    <numFmt numFmtId="167" formatCode="_-* #,##0_-;_-* #,##0\-;_-* &quot;-&quot;??_-;_-@_-"/>
    <numFmt numFmtId="168" formatCode="0.000000"/>
    <numFmt numFmtId="169" formatCode="0.00000"/>
    <numFmt numFmtId="170" formatCode="\ \ف\ر\ض\ي\ General"/>
    <numFmt numFmtId="171" formatCode="\ت\ا\ر\ي\خ\ \م\ب\ن\ا[$-1010000]d/m/yy;@"/>
  </numFmts>
  <fonts count="11">
    <font>
      <sz val="11"/>
      <color theme="1"/>
      <name val="Arial"/>
      <family val="2"/>
      <charset val="178"/>
      <scheme val="minor"/>
    </font>
    <font>
      <sz val="13"/>
      <name val="B Mitra"/>
      <charset val="178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b/>
      <sz val="13"/>
      <name val="B Mitra"/>
      <charset val="178"/>
    </font>
    <font>
      <sz val="11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1"/>
      <name val="B Mitra"/>
      <charset val="178"/>
    </font>
    <font>
      <b/>
      <sz val="11"/>
      <name val="Arial"/>
      <family val="2"/>
      <scheme val="minor"/>
    </font>
    <font>
      <b/>
      <sz val="11"/>
      <color theme="1"/>
      <name val="Swis721 LtCn BT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7">
    <xf numFmtId="0" fontId="0" fillId="0" borderId="0" xfId="0"/>
    <xf numFmtId="4" fontId="1" fillId="0" borderId="1" xfId="0" applyNumberFormat="1" applyFont="1" applyBorder="1" applyAlignment="1">
      <alignment horizontal="center" vertical="center" readingOrder="2"/>
    </xf>
    <xf numFmtId="4" fontId="1" fillId="2" borderId="1" xfId="0" applyNumberFormat="1" applyFont="1" applyFill="1" applyBorder="1" applyAlignment="1">
      <alignment horizontal="center" vertic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164" fontId="1" fillId="0" borderId="0" xfId="0" applyNumberFormat="1" applyFont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4" fontId="1" fillId="0" borderId="2" xfId="0" applyNumberFormat="1" applyFont="1" applyFill="1" applyBorder="1" applyAlignment="1">
      <alignment horizontal="center" vertical="center" readingOrder="2"/>
    </xf>
    <xf numFmtId="3" fontId="1" fillId="0" borderId="2" xfId="0" applyNumberFormat="1" applyFont="1" applyFill="1" applyBorder="1" applyAlignment="1">
      <alignment horizontal="center" vertical="center" readingOrder="2"/>
    </xf>
    <xf numFmtId="4" fontId="1" fillId="3" borderId="2" xfId="0" applyNumberFormat="1" applyFont="1" applyFill="1" applyBorder="1" applyAlignment="1">
      <alignment horizontal="center" vertical="center" readingOrder="2"/>
    </xf>
    <xf numFmtId="4" fontId="4" fillId="0" borderId="3" xfId="0" applyNumberFormat="1" applyFont="1" applyFill="1" applyBorder="1" applyAlignment="1">
      <alignment horizontal="center" vertical="center" readingOrder="2"/>
    </xf>
    <xf numFmtId="3" fontId="3" fillId="0" borderId="4" xfId="0" applyNumberFormat="1" applyFont="1" applyBorder="1"/>
    <xf numFmtId="0" fontId="3" fillId="0" borderId="4" xfId="0" applyFont="1" applyBorder="1"/>
    <xf numFmtId="0" fontId="2" fillId="0" borderId="0" xfId="0" applyFont="1"/>
    <xf numFmtId="165" fontId="2" fillId="0" borderId="5" xfId="0" applyNumberFormat="1" applyFont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0" fillId="0" borderId="0" xfId="0" applyNumberFormat="1" applyAlignment="1">
      <alignment horizontal="center" vertical="center" wrapText="1"/>
    </xf>
    <xf numFmtId="164" fontId="1" fillId="0" borderId="9" xfId="0" applyNumberFormat="1" applyFont="1" applyBorder="1"/>
    <xf numFmtId="0" fontId="0" fillId="0" borderId="0" xfId="0" applyBorder="1"/>
    <xf numFmtId="164" fontId="1" fillId="3" borderId="9" xfId="0" applyNumberFormat="1" applyFont="1" applyFill="1" applyBorder="1"/>
    <xf numFmtId="0" fontId="0" fillId="0" borderId="0" xfId="0" applyBorder="1" applyAlignment="1">
      <alignment vertical="center" wrapText="1"/>
    </xf>
    <xf numFmtId="3" fontId="3" fillId="0" borderId="8" xfId="0" applyNumberFormat="1" applyFont="1" applyBorder="1"/>
    <xf numFmtId="3" fontId="1" fillId="0" borderId="1" xfId="0" applyNumberFormat="1" applyFont="1" applyFill="1" applyBorder="1" applyAlignment="1">
      <alignment horizontal="center" vertical="center" readingOrder="2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NumberFormat="1" applyFont="1" applyBorder="1"/>
    <xf numFmtId="167" fontId="1" fillId="0" borderId="1" xfId="1" applyNumberFormat="1" applyFont="1" applyBorder="1"/>
    <xf numFmtId="0" fontId="0" fillId="0" borderId="1" xfId="0" applyBorder="1" applyAlignment="1">
      <alignment vertical="center" wrapText="1"/>
    </xf>
    <xf numFmtId="165" fontId="2" fillId="0" borderId="10" xfId="0" applyNumberFormat="1" applyFont="1" applyBorder="1"/>
    <xf numFmtId="0" fontId="2" fillId="0" borderId="11" xfId="0" applyFont="1" applyBorder="1"/>
    <xf numFmtId="0" fontId="0" fillId="0" borderId="12" xfId="0" applyBorder="1"/>
    <xf numFmtId="164" fontId="1" fillId="0" borderId="12" xfId="0" applyNumberFormat="1" applyFont="1" applyBorder="1"/>
    <xf numFmtId="4" fontId="1" fillId="0" borderId="13" xfId="0" applyNumberFormat="1" applyFont="1" applyBorder="1" applyAlignment="1">
      <alignment horizontal="center" vertical="center" readingOrder="2"/>
    </xf>
    <xf numFmtId="4" fontId="1" fillId="2" borderId="13" xfId="0" applyNumberFormat="1" applyFont="1" applyFill="1" applyBorder="1" applyAlignment="1">
      <alignment horizontal="center" vertical="center" readingOrder="2"/>
    </xf>
    <xf numFmtId="4" fontId="1" fillId="0" borderId="14" xfId="0" applyNumberFormat="1" applyFont="1" applyFill="1" applyBorder="1" applyAlignment="1">
      <alignment horizontal="center" vertical="center" readingOrder="2"/>
    </xf>
    <xf numFmtId="0" fontId="6" fillId="3" borderId="15" xfId="0" applyFont="1" applyFill="1" applyBorder="1" applyAlignment="1">
      <alignment horizontal="center" vertical="center" wrapText="1"/>
    </xf>
    <xf numFmtId="0" fontId="3" fillId="0" borderId="15" xfId="0" applyFont="1" applyBorder="1"/>
    <xf numFmtId="164" fontId="4" fillId="0" borderId="15" xfId="0" applyNumberFormat="1" applyFont="1" applyBorder="1"/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/>
    <xf numFmtId="0" fontId="0" fillId="0" borderId="1" xfId="0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readingOrder="2"/>
    </xf>
    <xf numFmtId="3" fontId="1" fillId="0" borderId="12" xfId="0" applyNumberFormat="1" applyFont="1" applyBorder="1" applyAlignment="1">
      <alignment horizontal="center" vertical="center" readingOrder="2"/>
    </xf>
    <xf numFmtId="4" fontId="1" fillId="0" borderId="12" xfId="0" applyNumberFormat="1" applyFont="1" applyBorder="1" applyAlignment="1">
      <alignment horizontal="center" vertical="center" readingOrder="2"/>
    </xf>
    <xf numFmtId="2" fontId="1" fillId="0" borderId="12" xfId="0" applyNumberFormat="1" applyFont="1" applyBorder="1"/>
    <xf numFmtId="0" fontId="1" fillId="0" borderId="12" xfId="0" applyNumberFormat="1" applyFont="1" applyBorder="1"/>
    <xf numFmtId="167" fontId="1" fillId="0" borderId="12" xfId="1" applyNumberFormat="1" applyFont="1" applyBorder="1"/>
    <xf numFmtId="43" fontId="0" fillId="0" borderId="6" xfId="0" applyNumberFormat="1" applyBorder="1"/>
    <xf numFmtId="43" fontId="0" fillId="0" borderId="17" xfId="0" applyNumberFormat="1" applyBorder="1"/>
    <xf numFmtId="164" fontId="1" fillId="3" borderId="2" xfId="0" applyNumberFormat="1" applyFont="1" applyFill="1" applyBorder="1"/>
    <xf numFmtId="0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18" xfId="0" applyBorder="1"/>
    <xf numFmtId="3" fontId="3" fillId="0" borderId="15" xfId="0" applyNumberFormat="1" applyFont="1" applyBorder="1"/>
    <xf numFmtId="167" fontId="3" fillId="3" borderId="16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168" fontId="1" fillId="0" borderId="1" xfId="0" applyNumberFormat="1" applyFont="1" applyBorder="1"/>
    <xf numFmtId="166" fontId="1" fillId="0" borderId="12" xfId="0" applyNumberFormat="1" applyFont="1" applyBorder="1"/>
    <xf numFmtId="0" fontId="0" fillId="0" borderId="0" xfId="0" applyAlignment="1">
      <alignment horizontal="center" vertical="center"/>
    </xf>
    <xf numFmtId="14" fontId="0" fillId="0" borderId="1" xfId="0" applyNumberFormat="1" applyBorder="1"/>
    <xf numFmtId="0" fontId="0" fillId="0" borderId="1" xfId="0" applyNumberFormat="1" applyBorder="1"/>
    <xf numFmtId="4" fontId="1" fillId="3" borderId="1" xfId="0" applyNumberFormat="1" applyFont="1" applyFill="1" applyBorder="1" applyAlignment="1">
      <alignment horizontal="center" vertical="center" readingOrder="2"/>
    </xf>
    <xf numFmtId="0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Fill="1" applyBorder="1"/>
    <xf numFmtId="4" fontId="1" fillId="0" borderId="13" xfId="0" applyNumberFormat="1" applyFont="1" applyFill="1" applyBorder="1" applyAlignment="1">
      <alignment horizontal="center" vertical="center" readingOrder="2"/>
    </xf>
    <xf numFmtId="0" fontId="0" fillId="0" borderId="17" xfId="0" applyBorder="1"/>
    <xf numFmtId="3" fontId="3" fillId="0" borderId="20" xfId="0" applyNumberFormat="1" applyFont="1" applyBorder="1"/>
    <xf numFmtId="0" fontId="3" fillId="0" borderId="20" xfId="0" applyFont="1" applyBorder="1"/>
    <xf numFmtId="0" fontId="0" fillId="0" borderId="20" xfId="0" applyBorder="1"/>
    <xf numFmtId="167" fontId="2" fillId="3" borderId="21" xfId="0" applyNumberFormat="1" applyFont="1" applyFill="1" applyBorder="1"/>
    <xf numFmtId="0" fontId="0" fillId="3" borderId="5" xfId="0" applyFill="1" applyBorder="1"/>
    <xf numFmtId="0" fontId="0" fillId="3" borderId="12" xfId="0" applyFill="1" applyBorder="1"/>
    <xf numFmtId="0" fontId="3" fillId="3" borderId="1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3" fontId="3" fillId="3" borderId="20" xfId="0" applyNumberFormat="1" applyFont="1" applyFill="1" applyBorder="1"/>
    <xf numFmtId="4" fontId="4" fillId="3" borderId="19" xfId="0" applyNumberFormat="1" applyFont="1" applyFill="1" applyBorder="1" applyAlignment="1">
      <alignment horizontal="center" vertical="center" readingOrder="2"/>
    </xf>
    <xf numFmtId="14" fontId="1" fillId="0" borderId="1" xfId="0" applyNumberFormat="1" applyFont="1" applyBorder="1"/>
    <xf numFmtId="14" fontId="0" fillId="0" borderId="0" xfId="0" applyNumberFormat="1"/>
    <xf numFmtId="0" fontId="0" fillId="3" borderId="0" xfId="0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171" fontId="7" fillId="3" borderId="12" xfId="0" applyNumberFormat="1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22" xfId="0" applyFill="1" applyBorder="1"/>
    <xf numFmtId="0" fontId="3" fillId="3" borderId="22" xfId="0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" xfId="0" applyBorder="1" applyAlignment="1">
      <alignment vertical="center" wrapText="1"/>
    </xf>
    <xf numFmtId="2" fontId="0" fillId="0" borderId="23" xfId="0" applyNumberFormat="1" applyBorder="1"/>
    <xf numFmtId="0" fontId="6" fillId="3" borderId="23" xfId="0" applyFont="1" applyFill="1" applyBorder="1" applyAlignment="1">
      <alignment horizontal="center" vertical="center"/>
    </xf>
    <xf numFmtId="0" fontId="0" fillId="0" borderId="23" xfId="0" applyBorder="1"/>
    <xf numFmtId="169" fontId="0" fillId="0" borderId="23" xfId="0" applyNumberFormat="1" applyBorder="1"/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9" xfId="0" applyBorder="1"/>
    <xf numFmtId="170" fontId="0" fillId="0" borderId="21" xfId="0" applyNumberFormat="1" applyBorder="1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104774</xdr:rowOff>
    </xdr:from>
    <xdr:to>
      <xdr:col>32</xdr:col>
      <xdr:colOff>952500</xdr:colOff>
      <xdr:row>53</xdr:row>
      <xdr:rowOff>60749</xdr:rowOff>
    </xdr:to>
    <xdr:grpSp>
      <xdr:nvGrpSpPr>
        <xdr:cNvPr id="42" name="Group 41"/>
        <xdr:cNvGrpSpPr/>
      </xdr:nvGrpSpPr>
      <xdr:grpSpPr>
        <a:xfrm>
          <a:off x="11211820350" y="5676899"/>
          <a:ext cx="8515350" cy="3042075"/>
          <a:chOff x="11209581975" y="3819524"/>
          <a:chExt cx="8515350" cy="3042075"/>
        </a:xfrm>
      </xdr:grpSpPr>
      <xdr:sp macro="" textlink="">
        <xdr:nvSpPr>
          <xdr:cNvPr id="2" name="TextBox 1"/>
          <xdr:cNvSpPr txBox="1"/>
        </xdr:nvSpPr>
        <xdr:spPr>
          <a:xfrm>
            <a:off x="11209581975" y="3819524"/>
            <a:ext cx="8515350" cy="30420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/>
          <a:scene3d>
            <a:camera prst="orthographicFront">
              <a:rot lat="0" lon="0" rev="0"/>
            </a:camera>
            <a:lightRig rig="threePt" dir="t"/>
          </a:scene3d>
          <a:sp3d z="1143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1" anchor="t"/>
          <a:lstStyle/>
          <a:p>
            <a:pPr algn="r" rtl="0"/>
            <a:r>
              <a:rPr lang="fa-IR" sz="1100"/>
              <a:t>توضيح 1 : مقادير</a:t>
            </a:r>
            <a:r>
              <a:rPr lang="fa-IR" sz="1100" baseline="0"/>
              <a:t> تورم بر اساس اطلاعات بانك مركزي از اينترنت استخراج شده است.</a:t>
            </a: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2 : براي چك‌هاي دريافتي ، 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صرفا تاريخهاي وصول آنها لحاظ خواهد شد.</a:t>
            </a:r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3 : با تعيين مجدد تاريخ مبنا،تمام محاسبات به روز مي‌گردد.</a:t>
            </a: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3 : مقدار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نرخ تورم براي رديف اول به شرح زير است:</a:t>
            </a:r>
            <a:endParaRPr lang="en-US" sz="1100"/>
          </a:p>
          <a:p>
            <a:pPr algn="l" rtl="0"/>
            <a:r>
              <a:rPr lang="en-US" sz="1100" baseline="0"/>
              <a:t>z</a:t>
            </a:r>
            <a:r>
              <a:rPr lang="en-US" sz="1100"/>
              <a:t>= (1+</a:t>
            </a:r>
            <a:r>
              <a:rPr lang="en-US" sz="1100" b="1"/>
              <a:t>0.29</a:t>
            </a:r>
            <a:r>
              <a:rPr lang="en-US" sz="1100"/>
              <a:t>*0.184)</a:t>
            </a: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*(1+0.254)*(1+0.108)*(1+0.124)*(1+0.215)*(1+0.305)*(1+</a:t>
            </a:r>
            <a:r>
              <a:rPr lang="en-US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0.83</a:t>
            </a: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*0.4)= </a:t>
            </a:r>
            <a:r>
              <a:rPr lang="en-US" sz="1100" b="1" u="sng">
                <a:solidFill>
                  <a:schemeClr val="dk1"/>
                </a:solidFill>
                <a:latin typeface="+mn-lt"/>
                <a:ea typeface="+mn-ea"/>
                <a:cs typeface="+mn-cs"/>
              </a:rPr>
              <a:t>3.47</a:t>
            </a:r>
            <a:endParaRPr lang="en-US" sz="1100" b="1" u="sng"/>
          </a:p>
          <a:p>
            <a:pPr algn="l" rtl="0"/>
            <a:r>
              <a:rPr lang="en-US" sz="1100"/>
              <a:t> </a:t>
            </a:r>
          </a:p>
          <a:p>
            <a:pPr algn="l" rtl="0"/>
            <a:endParaRPr lang="en-US" sz="1100"/>
          </a:p>
          <a:p>
            <a:pPr algn="l" rtl="0"/>
            <a:r>
              <a:rPr lang="en-US" sz="1100"/>
              <a:t>fraction(1386)=(86/12/29-86/09/13)/365 = 107/365 = </a:t>
            </a:r>
            <a:r>
              <a:rPr lang="en-US" sz="1100" b="1"/>
              <a:t>0.29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fraction(1392)=(92/01/01-92/10/30)/365 = 303</a:t>
            </a: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/365= </a:t>
            </a:r>
            <a:r>
              <a:rPr lang="en-US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0.83</a:t>
            </a:r>
            <a:endParaRPr lang="fa-IR" b="1"/>
          </a:p>
          <a:p>
            <a:pPr algn="l" rtl="0"/>
            <a:endParaRPr lang="fa-IR" sz="1100"/>
          </a:p>
        </xdr:txBody>
      </xdr:sp>
      <xdr:sp macro="" textlink="">
        <xdr:nvSpPr>
          <xdr:cNvPr id="20" name="Right Arrow 19"/>
          <xdr:cNvSpPr/>
        </xdr:nvSpPr>
        <xdr:spPr>
          <a:xfrm>
            <a:off x="11211048825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1387</a:t>
            </a:r>
            <a:endParaRPr lang="fa-IR" sz="1100"/>
          </a:p>
        </xdr:txBody>
      </xdr:sp>
      <xdr:sp macro="" textlink="">
        <xdr:nvSpPr>
          <xdr:cNvPr id="21" name="Right Arrow 20"/>
          <xdr:cNvSpPr/>
        </xdr:nvSpPr>
        <xdr:spPr>
          <a:xfrm>
            <a:off x="11212201350" y="5367337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1388</a:t>
            </a:r>
            <a:endParaRPr lang="fa-IR" sz="1100"/>
          </a:p>
        </xdr:txBody>
      </xdr:sp>
      <xdr:sp macro="" textlink="">
        <xdr:nvSpPr>
          <xdr:cNvPr id="22" name="Right Arrow 21"/>
          <xdr:cNvSpPr/>
        </xdr:nvSpPr>
        <xdr:spPr>
          <a:xfrm>
            <a:off x="11213356256" y="5367337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1389</a:t>
            </a:r>
            <a:endParaRPr lang="fa-IR" sz="1100"/>
          </a:p>
        </xdr:txBody>
      </xdr:sp>
      <xdr:sp macro="" textlink="">
        <xdr:nvSpPr>
          <xdr:cNvPr id="23" name="Right Arrow 22"/>
          <xdr:cNvSpPr/>
        </xdr:nvSpPr>
        <xdr:spPr>
          <a:xfrm>
            <a:off x="11209905825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1386</a:t>
            </a:r>
            <a:endParaRPr lang="fa-IR" sz="1100"/>
          </a:p>
        </xdr:txBody>
      </xdr:sp>
      <xdr:sp macro="" textlink="">
        <xdr:nvSpPr>
          <xdr:cNvPr id="24" name="Right Arrow 23"/>
          <xdr:cNvSpPr/>
        </xdr:nvSpPr>
        <xdr:spPr>
          <a:xfrm>
            <a:off x="11215668450" y="5376863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1391</a:t>
            </a:r>
            <a:endParaRPr lang="fa-IR" sz="1100"/>
          </a:p>
        </xdr:txBody>
      </xdr:sp>
      <xdr:sp macro="" textlink="">
        <xdr:nvSpPr>
          <xdr:cNvPr id="25" name="Right Arrow 24"/>
          <xdr:cNvSpPr/>
        </xdr:nvSpPr>
        <xdr:spPr>
          <a:xfrm>
            <a:off x="11214504019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1390</a:t>
            </a:r>
            <a:endParaRPr lang="fa-IR" sz="1100"/>
          </a:p>
        </xdr:txBody>
      </xdr:sp>
      <xdr:sp macro="" textlink="">
        <xdr:nvSpPr>
          <xdr:cNvPr id="31" name="Right Arrow 30"/>
          <xdr:cNvSpPr/>
        </xdr:nvSpPr>
        <xdr:spPr>
          <a:xfrm>
            <a:off x="11216820975" y="539115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1392</a:t>
            </a:r>
            <a:endParaRPr lang="fa-IR" sz="1100"/>
          </a:p>
        </xdr:txBody>
      </xdr:sp>
      <xdr:sp macro="" textlink="">
        <xdr:nvSpPr>
          <xdr:cNvPr id="35" name="Right Brace 34"/>
          <xdr:cNvSpPr/>
        </xdr:nvSpPr>
        <xdr:spPr>
          <a:xfrm>
            <a:off x="11217068625" y="5505449"/>
            <a:ext cx="247650" cy="657225"/>
          </a:xfrm>
          <a:prstGeom prst="rightBrace">
            <a:avLst/>
          </a:prstGeom>
          <a:scene3d>
            <a:camera prst="orthographicFront">
              <a:rot lat="0" lon="0" rev="16200000"/>
            </a:camera>
            <a:lightRig rig="threePt" dir="t"/>
          </a:scene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1" anchor="ctr"/>
          <a:lstStyle/>
          <a:p>
            <a:pPr algn="r" rtl="1"/>
            <a:endParaRPr lang="fa-IR" sz="1100"/>
          </a:p>
        </xdr:txBody>
      </xdr:sp>
      <xdr:grpSp>
        <xdr:nvGrpSpPr>
          <xdr:cNvPr id="38" name="Group 37"/>
          <xdr:cNvGrpSpPr/>
        </xdr:nvGrpSpPr>
        <xdr:grpSpPr>
          <a:xfrm>
            <a:off x="11210229675" y="5667375"/>
            <a:ext cx="1009650" cy="552450"/>
            <a:chOff x="11210229675" y="5667375"/>
            <a:chExt cx="1009650" cy="552450"/>
          </a:xfrm>
        </xdr:grpSpPr>
        <xdr:sp macro="" textlink="">
          <xdr:nvSpPr>
            <xdr:cNvPr id="32" name="Right Brace 31"/>
            <xdr:cNvSpPr/>
          </xdr:nvSpPr>
          <xdr:spPr>
            <a:xfrm>
              <a:off x="11210667825" y="5667375"/>
              <a:ext cx="161925" cy="304800"/>
            </a:xfrm>
            <a:prstGeom prst="rightBrace">
              <a:avLst/>
            </a:prstGeom>
            <a:scene3d>
              <a:camera prst="orthographicFront">
                <a:rot lat="0" lon="0" rev="16200000"/>
              </a:camera>
              <a:lightRig rig="threePt" dir="t"/>
            </a:scene3d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1" anchor="ctr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11210229675" y="5962650"/>
              <a:ext cx="1009650" cy="2571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1" anchor="t"/>
            <a:lstStyle/>
            <a:p>
              <a:pPr algn="ctr" rtl="1"/>
              <a:r>
                <a:rPr lang="en-US" sz="105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fraction(1386)</a:t>
              </a:r>
              <a:endParaRPr lang="fa-IR" sz="1050"/>
            </a:p>
          </xdr:txBody>
        </xdr:sp>
      </xdr:grpSp>
      <xdr:sp macro="" textlink="">
        <xdr:nvSpPr>
          <xdr:cNvPr id="41" name="TextBox 40"/>
          <xdr:cNvSpPr txBox="1"/>
        </xdr:nvSpPr>
        <xdr:spPr>
          <a:xfrm>
            <a:off x="11216649525" y="5981701"/>
            <a:ext cx="100965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1" anchor="t"/>
          <a:lstStyle/>
          <a:p>
            <a:pPr algn="ctr" rtl="1"/>
            <a:r>
              <a:rPr lang="en-US" sz="105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fraction(1392)</a:t>
            </a:r>
            <a:endParaRPr lang="fa-IR" sz="105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104774</xdr:rowOff>
    </xdr:from>
    <xdr:to>
      <xdr:col>32</xdr:col>
      <xdr:colOff>952500</xdr:colOff>
      <xdr:row>53</xdr:row>
      <xdr:rowOff>60749</xdr:rowOff>
    </xdr:to>
    <xdr:grpSp>
      <xdr:nvGrpSpPr>
        <xdr:cNvPr id="2" name="Group 1"/>
        <xdr:cNvGrpSpPr/>
      </xdr:nvGrpSpPr>
      <xdr:grpSpPr>
        <a:xfrm>
          <a:off x="11210229675" y="5676899"/>
          <a:ext cx="8515350" cy="3042075"/>
          <a:chOff x="11209581975" y="3819524"/>
          <a:chExt cx="8515350" cy="3042075"/>
        </a:xfrm>
      </xdr:grpSpPr>
      <xdr:sp macro="" textlink="">
        <xdr:nvSpPr>
          <xdr:cNvPr id="3" name="TextBox 2"/>
          <xdr:cNvSpPr txBox="1"/>
        </xdr:nvSpPr>
        <xdr:spPr>
          <a:xfrm>
            <a:off x="11209581975" y="3819524"/>
            <a:ext cx="8515350" cy="30420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/>
          <a:scene3d>
            <a:camera prst="orthographicFront">
              <a:rot lat="0" lon="0" rev="0"/>
            </a:camera>
            <a:lightRig rig="threePt" dir="t"/>
          </a:scene3d>
          <a:sp3d z="1143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1" anchor="t"/>
          <a:lstStyle/>
          <a:p>
            <a:pPr algn="r" rtl="0"/>
            <a:r>
              <a:rPr lang="fa-IR" sz="1100"/>
              <a:t>توضيح 1 : مقادير</a:t>
            </a:r>
            <a:r>
              <a:rPr lang="fa-IR" sz="1100" baseline="0"/>
              <a:t> تورم بر اساس اطلاعات بانك مركزي از اينترنت استخراج شده است.</a:t>
            </a: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2 : براي چك‌هاي دريافتي ، 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صرفا تاريخهاي وصول آنها لحاظ خواهد شد.</a:t>
            </a:r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3 : با تعيين مجدد تاريخ مبنا،تمام محاسبات به روز مي‌گردد.</a:t>
            </a:r>
          </a:p>
          <a:p>
            <a:pPr algn="r" rtl="0"/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توضيح 3 : مقدار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نرخ تورم براي رديف اول به شرح زير است:</a:t>
            </a:r>
            <a:endParaRPr lang="en-US" sz="1100"/>
          </a:p>
          <a:p>
            <a:pPr algn="l" rtl="0"/>
            <a:r>
              <a:rPr lang="en-US" sz="1100" baseline="0"/>
              <a:t>z</a:t>
            </a:r>
            <a:r>
              <a:rPr lang="en-US" sz="1100"/>
              <a:t>= (1+</a:t>
            </a:r>
            <a:r>
              <a:rPr lang="en-US" sz="1100" b="1"/>
              <a:t>0.29</a:t>
            </a:r>
            <a:r>
              <a:rPr lang="en-US" sz="1100"/>
              <a:t>*0.184)</a:t>
            </a: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*(1+0.254)*(1+0.108)*(1+0.124)*(1+0.215)*(1+0.305)*(1+</a:t>
            </a:r>
            <a:r>
              <a:rPr lang="en-US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0.83</a:t>
            </a: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*0.4)= </a:t>
            </a:r>
            <a:r>
              <a:rPr lang="en-US" sz="1100" b="1" u="sng">
                <a:solidFill>
                  <a:schemeClr val="dk1"/>
                </a:solidFill>
                <a:latin typeface="+mn-lt"/>
                <a:ea typeface="+mn-ea"/>
                <a:cs typeface="+mn-cs"/>
              </a:rPr>
              <a:t>3.47</a:t>
            </a:r>
            <a:endParaRPr lang="en-US" sz="1100" b="1" u="sng"/>
          </a:p>
          <a:p>
            <a:pPr algn="l" rtl="0"/>
            <a:r>
              <a:rPr lang="en-US" sz="1100"/>
              <a:t> </a:t>
            </a:r>
          </a:p>
          <a:p>
            <a:pPr algn="l" rtl="0"/>
            <a:endParaRPr lang="en-US" sz="1100"/>
          </a:p>
          <a:p>
            <a:pPr algn="l" rtl="0"/>
            <a:r>
              <a:rPr lang="en-US" sz="1100"/>
              <a:t>fraction(1386)=(86/12/29-86/09/13)/365 = 107/365 = </a:t>
            </a:r>
            <a:r>
              <a:rPr lang="en-US" sz="1100" b="1"/>
              <a:t>0.29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fraction(1392)=(92/01/01-92/10/30)/365 = 303</a:t>
            </a: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/365= </a:t>
            </a:r>
            <a:r>
              <a:rPr lang="en-US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0.83</a:t>
            </a:r>
            <a:endParaRPr lang="fa-IR" b="1"/>
          </a:p>
          <a:p>
            <a:pPr algn="l" rtl="0"/>
            <a:endParaRPr lang="fa-IR" sz="1100"/>
          </a:p>
        </xdr:txBody>
      </xdr:sp>
      <xdr:sp macro="" textlink="">
        <xdr:nvSpPr>
          <xdr:cNvPr id="4" name="Right Arrow 3"/>
          <xdr:cNvSpPr/>
        </xdr:nvSpPr>
        <xdr:spPr>
          <a:xfrm>
            <a:off x="11211048825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1387</a:t>
            </a:r>
            <a:endParaRPr lang="fa-IR" sz="1100"/>
          </a:p>
        </xdr:txBody>
      </xdr:sp>
      <xdr:sp macro="" textlink="">
        <xdr:nvSpPr>
          <xdr:cNvPr id="5" name="Right Arrow 4"/>
          <xdr:cNvSpPr/>
        </xdr:nvSpPr>
        <xdr:spPr>
          <a:xfrm>
            <a:off x="11212201350" y="5367337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1388</a:t>
            </a:r>
            <a:endParaRPr lang="fa-IR" sz="1100"/>
          </a:p>
        </xdr:txBody>
      </xdr:sp>
      <xdr:sp macro="" textlink="">
        <xdr:nvSpPr>
          <xdr:cNvPr id="6" name="Right Arrow 5"/>
          <xdr:cNvSpPr/>
        </xdr:nvSpPr>
        <xdr:spPr>
          <a:xfrm>
            <a:off x="11213356256" y="5367337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1389</a:t>
            </a:r>
            <a:endParaRPr lang="fa-IR" sz="1100"/>
          </a:p>
        </xdr:txBody>
      </xdr:sp>
      <xdr:sp macro="" textlink="">
        <xdr:nvSpPr>
          <xdr:cNvPr id="7" name="Right Arrow 6"/>
          <xdr:cNvSpPr/>
        </xdr:nvSpPr>
        <xdr:spPr>
          <a:xfrm>
            <a:off x="11209905825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1386</a:t>
            </a:r>
            <a:endParaRPr lang="fa-IR" sz="1100"/>
          </a:p>
        </xdr:txBody>
      </xdr:sp>
      <xdr:sp macro="" textlink="">
        <xdr:nvSpPr>
          <xdr:cNvPr id="8" name="Right Arrow 7"/>
          <xdr:cNvSpPr/>
        </xdr:nvSpPr>
        <xdr:spPr>
          <a:xfrm>
            <a:off x="11215668450" y="5376863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1391</a:t>
            </a:r>
            <a:endParaRPr lang="fa-IR" sz="1100"/>
          </a:p>
        </xdr:txBody>
      </xdr:sp>
      <xdr:sp macro="" textlink="">
        <xdr:nvSpPr>
          <xdr:cNvPr id="9" name="Right Arrow 8"/>
          <xdr:cNvSpPr/>
        </xdr:nvSpPr>
        <xdr:spPr>
          <a:xfrm>
            <a:off x="11214504019" y="537210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1390</a:t>
            </a:r>
            <a:endParaRPr lang="fa-IR" sz="1100"/>
          </a:p>
        </xdr:txBody>
      </xdr:sp>
      <xdr:sp macro="" textlink="">
        <xdr:nvSpPr>
          <xdr:cNvPr id="10" name="Right Arrow 9"/>
          <xdr:cNvSpPr/>
        </xdr:nvSpPr>
        <xdr:spPr>
          <a:xfrm>
            <a:off x="11216820975" y="5391150"/>
            <a:ext cx="1143000" cy="3048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1" anchor="ctr"/>
          <a:lstStyle/>
          <a:p>
            <a:pPr algn="ctr" rtl="1"/>
            <a:r>
              <a:rPr lang="en-US" sz="1100"/>
              <a:t>1392</a:t>
            </a:r>
            <a:endParaRPr lang="fa-IR" sz="1100"/>
          </a:p>
        </xdr:txBody>
      </xdr:sp>
      <xdr:sp macro="" textlink="">
        <xdr:nvSpPr>
          <xdr:cNvPr id="11" name="Right Brace 10"/>
          <xdr:cNvSpPr/>
        </xdr:nvSpPr>
        <xdr:spPr>
          <a:xfrm>
            <a:off x="11217068625" y="5505449"/>
            <a:ext cx="247650" cy="657225"/>
          </a:xfrm>
          <a:prstGeom prst="rightBrace">
            <a:avLst/>
          </a:prstGeom>
          <a:scene3d>
            <a:camera prst="orthographicFront">
              <a:rot lat="0" lon="0" rev="16200000"/>
            </a:camera>
            <a:lightRig rig="threePt" dir="t"/>
          </a:scene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1" anchor="ctr"/>
          <a:lstStyle/>
          <a:p>
            <a:pPr algn="r" rtl="1"/>
            <a:endParaRPr lang="fa-IR" sz="1100"/>
          </a:p>
        </xdr:txBody>
      </xdr:sp>
      <xdr:grpSp>
        <xdr:nvGrpSpPr>
          <xdr:cNvPr id="12" name="Group 37"/>
          <xdr:cNvGrpSpPr/>
        </xdr:nvGrpSpPr>
        <xdr:grpSpPr>
          <a:xfrm>
            <a:off x="11210229675" y="5667375"/>
            <a:ext cx="1009650" cy="552450"/>
            <a:chOff x="11210229675" y="5667375"/>
            <a:chExt cx="1009650" cy="552450"/>
          </a:xfrm>
        </xdr:grpSpPr>
        <xdr:sp macro="" textlink="">
          <xdr:nvSpPr>
            <xdr:cNvPr id="14" name="Right Brace 13"/>
            <xdr:cNvSpPr/>
          </xdr:nvSpPr>
          <xdr:spPr>
            <a:xfrm>
              <a:off x="11210667825" y="5667375"/>
              <a:ext cx="161925" cy="304800"/>
            </a:xfrm>
            <a:prstGeom prst="rightBrace">
              <a:avLst/>
            </a:prstGeom>
            <a:scene3d>
              <a:camera prst="orthographicFront">
                <a:rot lat="0" lon="0" rev="16200000"/>
              </a:camera>
              <a:lightRig rig="threePt" dir="t"/>
            </a:scene3d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1" anchor="ctr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>
              <a:off x="11210229675" y="5962650"/>
              <a:ext cx="1009650" cy="2571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1" anchor="t"/>
            <a:lstStyle/>
            <a:p>
              <a:pPr algn="ctr" rtl="1"/>
              <a:r>
                <a:rPr lang="en-US" sz="105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fraction(1386)</a:t>
              </a:r>
              <a:endParaRPr lang="fa-IR" sz="1050"/>
            </a:p>
          </xdr:txBody>
        </xdr:sp>
      </xdr:grpSp>
      <xdr:sp macro="" textlink="">
        <xdr:nvSpPr>
          <xdr:cNvPr id="13" name="TextBox 12"/>
          <xdr:cNvSpPr txBox="1"/>
        </xdr:nvSpPr>
        <xdr:spPr>
          <a:xfrm>
            <a:off x="11216649525" y="5981701"/>
            <a:ext cx="100965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1" anchor="t"/>
          <a:lstStyle/>
          <a:p>
            <a:pPr algn="ctr" rtl="1"/>
            <a:r>
              <a:rPr lang="en-US" sz="105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fraction(1392)</a:t>
            </a:r>
            <a:endParaRPr lang="fa-IR" sz="105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5"/>
  <sheetViews>
    <sheetView rightToLeft="1" workbookViewId="0">
      <selection activeCell="N2" sqref="N2"/>
    </sheetView>
  </sheetViews>
  <sheetFormatPr defaultRowHeight="14.25"/>
  <cols>
    <col min="1" max="1" width="30" bestFit="1" customWidth="1"/>
    <col min="2" max="2" width="11.625" hidden="1" customWidth="1"/>
    <col min="3" max="3" width="14.125" customWidth="1"/>
    <col min="4" max="4" width="14.625" customWidth="1"/>
    <col min="5" max="5" width="9.875" customWidth="1"/>
    <col min="6" max="6" width="6.5" customWidth="1"/>
    <col min="7" max="9" width="4" customWidth="1"/>
    <col min="10" max="11" width="2.875" customWidth="1"/>
    <col min="12" max="12" width="4.375" customWidth="1"/>
    <col min="13" max="13" width="9" customWidth="1"/>
    <col min="14" max="14" width="6.375" customWidth="1"/>
    <col min="16" max="16" width="14.625" customWidth="1"/>
    <col min="17" max="17" width="5.125" hidden="1" customWidth="1"/>
    <col min="18" max="18" width="4.25" hidden="1" customWidth="1"/>
    <col min="19" max="20" width="5.75" hidden="1" customWidth="1"/>
    <col min="21" max="25" width="4.25" hidden="1" customWidth="1"/>
    <col min="26" max="27" width="4.875" hidden="1" customWidth="1"/>
    <col min="28" max="28" width="5.875" hidden="1" customWidth="1"/>
    <col min="29" max="32" width="0" hidden="1" customWidth="1"/>
    <col min="33" max="33" width="12.625" bestFit="1" customWidth="1"/>
    <col min="34" max="35" width="2.875" customWidth="1"/>
  </cols>
  <sheetData>
    <row r="1" spans="1:37" ht="48" customHeight="1" thickBot="1">
      <c r="A1" s="47"/>
      <c r="B1" s="42"/>
      <c r="C1" s="42" t="s">
        <v>66</v>
      </c>
      <c r="D1" s="42" t="s">
        <v>65</v>
      </c>
      <c r="E1" s="39"/>
      <c r="F1" s="39"/>
      <c r="G1" s="39"/>
      <c r="H1" s="39"/>
      <c r="I1" s="39"/>
      <c r="J1" s="39"/>
      <c r="K1" s="39"/>
      <c r="L1" s="39"/>
      <c r="M1" s="40"/>
      <c r="N1" s="41"/>
      <c r="O1" s="42" t="s">
        <v>67</v>
      </c>
      <c r="P1" s="43" t="s">
        <v>63</v>
      </c>
      <c r="Q1" s="43"/>
      <c r="R1" s="43"/>
      <c r="S1" s="43"/>
      <c r="T1" s="43"/>
      <c r="U1" s="43"/>
      <c r="V1" s="43"/>
      <c r="W1" s="43"/>
      <c r="X1" s="43"/>
      <c r="Y1" s="43"/>
      <c r="Z1" s="38" t="s">
        <v>54</v>
      </c>
      <c r="AA1" s="38" t="s">
        <v>55</v>
      </c>
      <c r="AB1" s="38"/>
      <c r="AC1" s="43"/>
      <c r="AD1" s="43"/>
      <c r="AE1" s="43"/>
      <c r="AF1" s="44">
        <v>33907</v>
      </c>
      <c r="AG1" s="48" t="s">
        <v>64</v>
      </c>
      <c r="AJ1" s="63" t="s">
        <v>54</v>
      </c>
      <c r="AK1" s="63" t="s">
        <v>55</v>
      </c>
    </row>
    <row r="2" spans="1:37" ht="16.5">
      <c r="A2" s="49" t="s">
        <v>0</v>
      </c>
      <c r="B2" s="50">
        <v>50000000</v>
      </c>
      <c r="C2" s="51" t="s">
        <v>1</v>
      </c>
      <c r="D2" s="50">
        <v>50000000</v>
      </c>
      <c r="E2" s="34">
        <v>31668</v>
      </c>
      <c r="F2" s="34"/>
      <c r="G2" s="34"/>
      <c r="H2" s="33"/>
      <c r="I2" s="33"/>
      <c r="J2" s="34" t="str">
        <f>RIGHT(C2,2)</f>
        <v>13</v>
      </c>
      <c r="K2" s="34" t="str">
        <f>MID(C2,6,2)</f>
        <v>09</v>
      </c>
      <c r="L2" s="34" t="str">
        <f>SUBSTITUTE(LEFT(C2,4),13,19)</f>
        <v>1986</v>
      </c>
      <c r="M2" s="34">
        <f>DATE(L2,K2,J2)</f>
        <v>31668</v>
      </c>
      <c r="N2" s="65">
        <f>YEARFRAC(DATE(L2,12,30),M2,3)</f>
        <v>0.29589041095890412</v>
      </c>
      <c r="O2" s="53">
        <f>(1+N2*VLOOKUP(L2,$Z$2:$AB$8,2,FALSE)/100)*VLOOKUP(L2,$Z$2:$AC$8,4,FALSE)</f>
        <v>3.6554587345279184</v>
      </c>
      <c r="P2" s="54">
        <f>O2*D2</f>
        <v>182772936.72639591</v>
      </c>
      <c r="Q2" s="34"/>
      <c r="R2" s="34"/>
      <c r="S2" s="53"/>
      <c r="T2" s="52"/>
      <c r="U2" s="34"/>
      <c r="V2" s="34"/>
      <c r="W2" s="53"/>
      <c r="X2" s="34"/>
      <c r="Y2" s="33"/>
      <c r="Z2" s="33" t="s">
        <v>56</v>
      </c>
      <c r="AA2" s="33">
        <v>18.399999999999999</v>
      </c>
      <c r="AB2" s="33">
        <f t="shared" ref="AB2:AB8" si="0">1+AA2/100</f>
        <v>1.1839999999999999</v>
      </c>
      <c r="AC2" s="33">
        <f>PRODUCT(AB3:$AB$8)</f>
        <v>3.4667173452542412</v>
      </c>
      <c r="AD2" s="33"/>
      <c r="AE2" s="33"/>
      <c r="AF2" s="33">
        <f>$AF$1-M2</f>
        <v>2239</v>
      </c>
      <c r="AG2" s="55">
        <f>AF2*P2/1000000</f>
        <v>409228.60533040046</v>
      </c>
      <c r="AJ2" s="25">
        <v>1386</v>
      </c>
      <c r="AK2" s="25">
        <v>18.399999999999999</v>
      </c>
    </row>
    <row r="3" spans="1:37" ht="16.5">
      <c r="A3" s="35" t="s">
        <v>0</v>
      </c>
      <c r="B3" s="3">
        <v>45000000</v>
      </c>
      <c r="C3" s="1" t="s">
        <v>2</v>
      </c>
      <c r="D3" s="3">
        <v>45000000</v>
      </c>
      <c r="E3" s="5">
        <v>31750</v>
      </c>
      <c r="F3" s="25"/>
      <c r="G3" s="25"/>
      <c r="H3" s="25"/>
      <c r="I3" s="25"/>
      <c r="J3" s="5" t="str">
        <f t="shared" ref="J3:J28" si="1">RIGHT(C3,2)</f>
        <v>04</v>
      </c>
      <c r="K3" s="5" t="str">
        <f t="shared" ref="K3:K28" si="2">MID(C3,6,2)</f>
        <v>12</v>
      </c>
      <c r="L3" s="5" t="str">
        <f t="shared" ref="L3:L28" si="3">SUBSTITUTE(LEFT(C3,4),13,19)</f>
        <v>1986</v>
      </c>
      <c r="M3" s="5">
        <f t="shared" ref="M3:M28" si="4">DATE(L3,K3,J3)</f>
        <v>31750</v>
      </c>
      <c r="N3" s="27">
        <f t="shared" ref="N3:N28" si="5">YEARFRAC(DATE(L3,12,30),M3)</f>
        <v>7.2222222222222215E-2</v>
      </c>
      <c r="O3" s="28">
        <f t="shared" ref="O3:O28" si="6">(1+N3*VLOOKUP(L3,$Z$2:$AB$8,2,FALSE)/100)*VLOOKUP(L3,$Z$2:$AC$8,4,FALSE)</f>
        <v>3.5127861668645086</v>
      </c>
      <c r="P3" s="29">
        <f t="shared" ref="P3:P28" si="7">O3*D3</f>
        <v>158075377.50890288</v>
      </c>
      <c r="Q3" s="25"/>
      <c r="R3" s="25"/>
      <c r="S3" s="25"/>
      <c r="T3" s="27"/>
      <c r="U3" s="25"/>
      <c r="V3" s="25"/>
      <c r="W3" s="25"/>
      <c r="X3" s="25"/>
      <c r="Y3" s="25"/>
      <c r="Z3" s="25" t="s">
        <v>57</v>
      </c>
      <c r="AA3" s="25">
        <v>25.4</v>
      </c>
      <c r="AB3" s="25">
        <f t="shared" si="0"/>
        <v>1.254</v>
      </c>
      <c r="AC3" s="25">
        <f>PRODUCT(AB4:$AB$8)</f>
        <v>2.7645273885600004</v>
      </c>
      <c r="AD3" s="25"/>
      <c r="AE3" s="25"/>
      <c r="AF3" s="25">
        <f t="shared" ref="AF3:AF28" si="8">$AF$1-M3</f>
        <v>2157</v>
      </c>
      <c r="AG3" s="56">
        <f t="shared" ref="AG3:AG28" si="9">AF3*P3/1000000</f>
        <v>340968.5892867035</v>
      </c>
      <c r="AJ3" s="25">
        <v>1387</v>
      </c>
      <c r="AK3" s="25">
        <v>25.4</v>
      </c>
    </row>
    <row r="4" spans="1:37" ht="16.5">
      <c r="A4" s="35" t="s">
        <v>3</v>
      </c>
      <c r="B4" s="3">
        <v>70000000</v>
      </c>
      <c r="C4" s="1" t="s">
        <v>4</v>
      </c>
      <c r="D4" s="3">
        <v>70000000</v>
      </c>
      <c r="E4" s="5">
        <v>31771</v>
      </c>
      <c r="F4" s="25"/>
      <c r="G4" s="25"/>
      <c r="H4" s="25"/>
      <c r="I4" s="25"/>
      <c r="J4" s="5" t="str">
        <f t="shared" si="1"/>
        <v>25</v>
      </c>
      <c r="K4" s="5" t="str">
        <f t="shared" si="2"/>
        <v>12</v>
      </c>
      <c r="L4" s="5" t="str">
        <f t="shared" si="3"/>
        <v>1986</v>
      </c>
      <c r="M4" s="5">
        <f t="shared" si="4"/>
        <v>31771</v>
      </c>
      <c r="N4" s="27">
        <f t="shared" si="5"/>
        <v>1.3888888888888888E-2</v>
      </c>
      <c r="O4" s="28">
        <f t="shared" si="6"/>
        <v>3.4755767340254469</v>
      </c>
      <c r="P4" s="29">
        <f t="shared" si="7"/>
        <v>243290371.38178128</v>
      </c>
      <c r="Q4" s="25"/>
      <c r="R4" s="25"/>
      <c r="S4" s="25"/>
      <c r="T4" s="45"/>
      <c r="U4" s="25"/>
      <c r="V4" s="25"/>
      <c r="W4" s="25"/>
      <c r="X4" s="25"/>
      <c r="Y4" s="25"/>
      <c r="Z4" s="25" t="s">
        <v>58</v>
      </c>
      <c r="AA4" s="25">
        <v>10.8</v>
      </c>
      <c r="AB4" s="25">
        <f t="shared" si="0"/>
        <v>1.1080000000000001</v>
      </c>
      <c r="AC4" s="25">
        <f>PRODUCT(AB5:$AB$8)</f>
        <v>2.49506082</v>
      </c>
      <c r="AD4" s="25"/>
      <c r="AE4" s="25"/>
      <c r="AF4" s="25">
        <f t="shared" si="8"/>
        <v>2136</v>
      </c>
      <c r="AG4" s="56">
        <f t="shared" si="9"/>
        <v>519668.23327148479</v>
      </c>
      <c r="AJ4" s="25">
        <v>1388</v>
      </c>
      <c r="AK4" s="25">
        <v>10.8</v>
      </c>
    </row>
    <row r="5" spans="1:37" ht="16.5">
      <c r="A5" s="35" t="s">
        <v>5</v>
      </c>
      <c r="B5" s="3">
        <v>30000000</v>
      </c>
      <c r="C5" s="1" t="s">
        <v>6</v>
      </c>
      <c r="D5" s="3">
        <v>30000000</v>
      </c>
      <c r="E5" s="5">
        <v>31797</v>
      </c>
      <c r="F5" s="25"/>
      <c r="G5" s="25"/>
      <c r="H5" s="25"/>
      <c r="I5" s="25"/>
      <c r="J5" s="5" t="str">
        <f t="shared" si="1"/>
        <v>20</v>
      </c>
      <c r="K5" s="5" t="str">
        <f t="shared" si="2"/>
        <v>01</v>
      </c>
      <c r="L5" s="5" t="str">
        <f t="shared" si="3"/>
        <v>1987</v>
      </c>
      <c r="M5" s="5">
        <f t="shared" si="4"/>
        <v>31797</v>
      </c>
      <c r="N5" s="27">
        <f t="shared" si="5"/>
        <v>0.94444444444444442</v>
      </c>
      <c r="O5" s="28">
        <f t="shared" si="6"/>
        <v>3.4277067921045603</v>
      </c>
      <c r="P5" s="29">
        <f t="shared" si="7"/>
        <v>102831203.7631368</v>
      </c>
      <c r="Q5" s="25"/>
      <c r="R5" s="25"/>
      <c r="S5" s="25"/>
      <c r="T5" s="27"/>
      <c r="U5" s="25"/>
      <c r="V5" s="25"/>
      <c r="W5" s="25"/>
      <c r="X5" s="25"/>
      <c r="Y5" s="25"/>
      <c r="Z5" s="25" t="s">
        <v>59</v>
      </c>
      <c r="AA5" s="25">
        <v>12.4</v>
      </c>
      <c r="AB5" s="25">
        <f t="shared" si="0"/>
        <v>1.1240000000000001</v>
      </c>
      <c r="AC5" s="25">
        <f>PRODUCT(AB6:$AB$8)</f>
        <v>2.2198049999999996</v>
      </c>
      <c r="AD5" s="25"/>
      <c r="AE5" s="25"/>
      <c r="AF5" s="25">
        <f t="shared" si="8"/>
        <v>2110</v>
      </c>
      <c r="AG5" s="56">
        <f t="shared" si="9"/>
        <v>216973.83994021866</v>
      </c>
      <c r="AJ5" s="25">
        <v>1389</v>
      </c>
      <c r="AK5" s="25">
        <v>12.4</v>
      </c>
    </row>
    <row r="6" spans="1:37" ht="16.5">
      <c r="A6" s="35" t="s">
        <v>7</v>
      </c>
      <c r="B6" s="3">
        <v>20000000</v>
      </c>
      <c r="C6" s="1" t="s">
        <v>8</v>
      </c>
      <c r="D6" s="3">
        <v>20000000</v>
      </c>
      <c r="E6" s="5">
        <v>31807</v>
      </c>
      <c r="F6" s="25"/>
      <c r="G6" s="25"/>
      <c r="H6" s="25"/>
      <c r="I6" s="25"/>
      <c r="J6" s="5" t="str">
        <f t="shared" si="1"/>
        <v>30</v>
      </c>
      <c r="K6" s="5" t="str">
        <f t="shared" si="2"/>
        <v>01</v>
      </c>
      <c r="L6" s="5" t="str">
        <f t="shared" si="3"/>
        <v>1987</v>
      </c>
      <c r="M6" s="5">
        <f t="shared" si="4"/>
        <v>31807</v>
      </c>
      <c r="N6" s="27">
        <f t="shared" si="5"/>
        <v>0.91666666666666663</v>
      </c>
      <c r="O6" s="28">
        <f t="shared" si="6"/>
        <v>3.4082015155297203</v>
      </c>
      <c r="P6" s="29">
        <f t="shared" si="7"/>
        <v>68164030.31059441</v>
      </c>
      <c r="Q6" s="25"/>
      <c r="R6" s="25"/>
      <c r="S6" s="25"/>
      <c r="T6" s="27"/>
      <c r="U6" s="25"/>
      <c r="V6" s="25"/>
      <c r="W6" s="25"/>
      <c r="X6" s="25"/>
      <c r="Y6" s="25"/>
      <c r="Z6" s="25" t="s">
        <v>60</v>
      </c>
      <c r="AA6" s="25">
        <v>21.5</v>
      </c>
      <c r="AB6" s="25">
        <f t="shared" si="0"/>
        <v>1.2150000000000001</v>
      </c>
      <c r="AC6" s="25">
        <f>PRODUCT(AB7:$AB$8)</f>
        <v>1.8269999999999997</v>
      </c>
      <c r="AD6" s="25"/>
      <c r="AE6" s="25"/>
      <c r="AF6" s="25">
        <f t="shared" si="8"/>
        <v>2100</v>
      </c>
      <c r="AG6" s="56">
        <f t="shared" si="9"/>
        <v>143144.46365224826</v>
      </c>
      <c r="AJ6" s="25">
        <v>1390</v>
      </c>
      <c r="AK6" s="25">
        <v>21.5</v>
      </c>
    </row>
    <row r="7" spans="1:37" ht="16.5">
      <c r="A7" s="35" t="s">
        <v>9</v>
      </c>
      <c r="B7" s="3">
        <v>-15000000</v>
      </c>
      <c r="C7" s="1" t="s">
        <v>10</v>
      </c>
      <c r="D7" s="3">
        <v>-15000000</v>
      </c>
      <c r="E7" s="5">
        <v>31831</v>
      </c>
      <c r="F7" s="25"/>
      <c r="G7" s="25"/>
      <c r="H7" s="25"/>
      <c r="I7" s="25"/>
      <c r="J7" s="5" t="str">
        <f t="shared" si="1"/>
        <v>23</v>
      </c>
      <c r="K7" s="5" t="str">
        <f t="shared" si="2"/>
        <v>02</v>
      </c>
      <c r="L7" s="5" t="str">
        <f t="shared" si="3"/>
        <v>1987</v>
      </c>
      <c r="M7" s="5">
        <f t="shared" si="4"/>
        <v>31831</v>
      </c>
      <c r="N7" s="27">
        <f t="shared" si="5"/>
        <v>0.85277777777777775</v>
      </c>
      <c r="O7" s="28">
        <f t="shared" si="6"/>
        <v>3.3633393794075883</v>
      </c>
      <c r="P7" s="29">
        <f t="shared" si="7"/>
        <v>-50450090.691113822</v>
      </c>
      <c r="Q7" s="25"/>
      <c r="R7" s="25"/>
      <c r="S7" s="25"/>
      <c r="T7" s="27"/>
      <c r="U7" s="25"/>
      <c r="V7" s="25"/>
      <c r="W7" s="25"/>
      <c r="X7" s="25"/>
      <c r="Y7" s="25"/>
      <c r="Z7" s="25" t="s">
        <v>61</v>
      </c>
      <c r="AA7" s="25">
        <v>30.5</v>
      </c>
      <c r="AB7" s="25">
        <f t="shared" si="0"/>
        <v>1.3049999999999999</v>
      </c>
      <c r="AC7" s="25">
        <f>PRODUCT(AB8:$AB$8)</f>
        <v>1.4</v>
      </c>
      <c r="AD7" s="25"/>
      <c r="AE7" s="25"/>
      <c r="AF7" s="25">
        <f t="shared" si="8"/>
        <v>2076</v>
      </c>
      <c r="AG7" s="56">
        <f t="shared" si="9"/>
        <v>-104734.38827475229</v>
      </c>
      <c r="AJ7" s="25">
        <v>1391</v>
      </c>
      <c r="AK7" s="25">
        <v>30.5</v>
      </c>
    </row>
    <row r="8" spans="1:37" ht="16.5">
      <c r="A8" s="35" t="s">
        <v>11</v>
      </c>
      <c r="B8" s="3">
        <v>15000000</v>
      </c>
      <c r="C8" s="1" t="s">
        <v>12</v>
      </c>
      <c r="D8" s="3">
        <v>15000000</v>
      </c>
      <c r="E8" s="5">
        <v>31948</v>
      </c>
      <c r="F8" s="25"/>
      <c r="G8" s="25"/>
      <c r="H8" s="25"/>
      <c r="I8" s="25"/>
      <c r="J8" s="5" t="str">
        <f t="shared" si="1"/>
        <v>20</v>
      </c>
      <c r="K8" s="5" t="str">
        <f t="shared" si="2"/>
        <v>06</v>
      </c>
      <c r="L8" s="5" t="str">
        <f t="shared" si="3"/>
        <v>1987</v>
      </c>
      <c r="M8" s="5">
        <f t="shared" si="4"/>
        <v>31948</v>
      </c>
      <c r="N8" s="27">
        <f t="shared" si="5"/>
        <v>0.52777777777777779</v>
      </c>
      <c r="O8" s="28">
        <f t="shared" si="6"/>
        <v>3.1351276434819604</v>
      </c>
      <c r="P8" s="29">
        <f t="shared" si="7"/>
        <v>47026914.652229406</v>
      </c>
      <c r="Q8" s="25"/>
      <c r="R8" s="25"/>
      <c r="S8" s="25"/>
      <c r="T8" s="27"/>
      <c r="U8" s="25"/>
      <c r="V8" s="25"/>
      <c r="W8" s="25"/>
      <c r="X8" s="25"/>
      <c r="Y8" s="25"/>
      <c r="Z8" s="25" t="s">
        <v>62</v>
      </c>
      <c r="AA8" s="25">
        <v>40</v>
      </c>
      <c r="AB8" s="25">
        <f t="shared" si="0"/>
        <v>1.4</v>
      </c>
      <c r="AC8" s="25">
        <v>1</v>
      </c>
      <c r="AD8" s="25"/>
      <c r="AE8" s="25"/>
      <c r="AF8" s="25">
        <f t="shared" si="8"/>
        <v>1959</v>
      </c>
      <c r="AG8" s="56">
        <f t="shared" si="9"/>
        <v>92125.725803717403</v>
      </c>
      <c r="AJ8" s="25">
        <v>1392</v>
      </c>
      <c r="AK8" s="25" t="s">
        <v>68</v>
      </c>
    </row>
    <row r="9" spans="1:37" ht="16.5">
      <c r="A9" s="35" t="s">
        <v>13</v>
      </c>
      <c r="B9" s="3">
        <v>18000000</v>
      </c>
      <c r="C9" s="1" t="s">
        <v>14</v>
      </c>
      <c r="D9" s="3">
        <v>18000000</v>
      </c>
      <c r="E9" s="5">
        <v>32461</v>
      </c>
      <c r="F9" s="25"/>
      <c r="G9" s="25"/>
      <c r="H9" s="25"/>
      <c r="I9" s="25"/>
      <c r="J9" s="5" t="str">
        <f t="shared" si="1"/>
        <v>14</v>
      </c>
      <c r="K9" s="5" t="str">
        <f t="shared" si="2"/>
        <v>11</v>
      </c>
      <c r="L9" s="5" t="str">
        <f t="shared" si="3"/>
        <v>1988</v>
      </c>
      <c r="M9" s="5">
        <f t="shared" si="4"/>
        <v>32461</v>
      </c>
      <c r="N9" s="27">
        <f t="shared" si="5"/>
        <v>0.12777777777777777</v>
      </c>
      <c r="O9" s="28">
        <f t="shared" si="6"/>
        <v>2.5294926593159999</v>
      </c>
      <c r="P9" s="29">
        <f t="shared" si="7"/>
        <v>45530867.867688</v>
      </c>
      <c r="Q9" s="25"/>
      <c r="R9" s="25"/>
      <c r="S9" s="25"/>
      <c r="T9" s="27"/>
      <c r="U9" s="25"/>
      <c r="V9" s="25"/>
      <c r="W9" s="25"/>
      <c r="X9" s="25"/>
      <c r="Y9" s="25"/>
      <c r="Z9" s="25"/>
      <c r="AA9" s="25"/>
      <c r="AB9" s="26">
        <f>AB2*AB3*AB4*AB5*AB6*AB7*AB8</f>
        <v>4.1045933367810203</v>
      </c>
      <c r="AC9" s="25"/>
      <c r="AD9" s="25"/>
      <c r="AE9" s="25"/>
      <c r="AF9" s="25">
        <f t="shared" si="8"/>
        <v>1446</v>
      </c>
      <c r="AG9" s="56">
        <f t="shared" si="9"/>
        <v>65837.634936676855</v>
      </c>
    </row>
    <row r="10" spans="1:37" ht="16.5">
      <c r="A10" s="35" t="s">
        <v>15</v>
      </c>
      <c r="B10" s="3">
        <v>9970000</v>
      </c>
      <c r="C10" s="1" t="s">
        <v>16</v>
      </c>
      <c r="D10" s="3">
        <v>9970000</v>
      </c>
      <c r="E10" s="5">
        <v>32629</v>
      </c>
      <c r="F10" s="25"/>
      <c r="G10" s="25"/>
      <c r="H10" s="25"/>
      <c r="I10" s="25"/>
      <c r="J10" s="5" t="str">
        <f t="shared" si="1"/>
        <v>31</v>
      </c>
      <c r="K10" s="5" t="str">
        <f t="shared" si="2"/>
        <v>04</v>
      </c>
      <c r="L10" s="5" t="str">
        <f t="shared" si="3"/>
        <v>1989</v>
      </c>
      <c r="M10" s="5">
        <f t="shared" si="4"/>
        <v>32629</v>
      </c>
      <c r="N10" s="27">
        <f t="shared" si="5"/>
        <v>0.66388888888888886</v>
      </c>
      <c r="O10" s="28">
        <f t="shared" si="6"/>
        <v>2.4025442804999995</v>
      </c>
      <c r="P10" s="29">
        <f t="shared" si="7"/>
        <v>23953366.476584993</v>
      </c>
      <c r="Q10" s="25"/>
      <c r="R10" s="25"/>
      <c r="S10" s="25"/>
      <c r="T10" s="27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>
        <f t="shared" si="8"/>
        <v>1278</v>
      </c>
      <c r="AG10" s="56">
        <f t="shared" si="9"/>
        <v>30612.402357075622</v>
      </c>
    </row>
    <row r="11" spans="1:37" ht="16.5">
      <c r="A11" s="35" t="s">
        <v>17</v>
      </c>
      <c r="B11" s="3">
        <v>9970000</v>
      </c>
      <c r="C11" s="1" t="s">
        <v>18</v>
      </c>
      <c r="D11" s="3">
        <v>9970000</v>
      </c>
      <c r="E11" s="5">
        <v>32749</v>
      </c>
      <c r="F11" s="25"/>
      <c r="G11" s="25"/>
      <c r="H11" s="25"/>
      <c r="I11" s="25"/>
      <c r="J11" s="5" t="str">
        <f t="shared" si="1"/>
        <v>29</v>
      </c>
      <c r="K11" s="5" t="str">
        <f t="shared" si="2"/>
        <v>08</v>
      </c>
      <c r="L11" s="5" t="str">
        <f t="shared" si="3"/>
        <v>1989</v>
      </c>
      <c r="M11" s="5">
        <f t="shared" si="4"/>
        <v>32749</v>
      </c>
      <c r="N11" s="27">
        <f t="shared" si="5"/>
        <v>0.33611111111111114</v>
      </c>
      <c r="O11" s="28">
        <f t="shared" si="6"/>
        <v>2.3123215394999992</v>
      </c>
      <c r="P11" s="29">
        <f t="shared" si="7"/>
        <v>23053845.748814993</v>
      </c>
      <c r="Q11" s="25"/>
      <c r="R11" s="25"/>
      <c r="S11" s="25"/>
      <c r="T11" s="27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>
        <f t="shared" si="8"/>
        <v>1158</v>
      </c>
      <c r="AG11" s="56">
        <f t="shared" si="9"/>
        <v>26696.353377127762</v>
      </c>
    </row>
    <row r="12" spans="1:37" ht="16.5">
      <c r="A12" s="35" t="s">
        <v>19</v>
      </c>
      <c r="B12" s="3">
        <v>9970000</v>
      </c>
      <c r="C12" s="1" t="s">
        <v>20</v>
      </c>
      <c r="D12" s="3">
        <v>9970000</v>
      </c>
      <c r="E12" s="5">
        <v>32838</v>
      </c>
      <c r="F12" s="25"/>
      <c r="G12" s="25"/>
      <c r="H12" s="25"/>
      <c r="I12" s="25"/>
      <c r="J12" s="5" t="str">
        <f t="shared" si="1"/>
        <v>26</v>
      </c>
      <c r="K12" s="5" t="str">
        <f t="shared" si="2"/>
        <v>11</v>
      </c>
      <c r="L12" s="5" t="str">
        <f t="shared" si="3"/>
        <v>1989</v>
      </c>
      <c r="M12" s="5">
        <f t="shared" si="4"/>
        <v>32838</v>
      </c>
      <c r="N12" s="27">
        <f t="shared" si="5"/>
        <v>9.4444444444444442E-2</v>
      </c>
      <c r="O12" s="28">
        <f t="shared" si="6"/>
        <v>2.2458013829999994</v>
      </c>
      <c r="P12" s="29">
        <f t="shared" si="7"/>
        <v>22390639.788509995</v>
      </c>
      <c r="Q12" s="25"/>
      <c r="R12" s="25"/>
      <c r="S12" s="25"/>
      <c r="T12" s="27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>
        <f t="shared" si="8"/>
        <v>1069</v>
      </c>
      <c r="AG12" s="56">
        <f t="shared" si="9"/>
        <v>23935.593933917182</v>
      </c>
    </row>
    <row r="13" spans="1:37" ht="16.5">
      <c r="A13" s="35" t="s">
        <v>21</v>
      </c>
      <c r="B13" s="3">
        <v>9970000</v>
      </c>
      <c r="C13" s="1" t="s">
        <v>22</v>
      </c>
      <c r="D13" s="3">
        <v>9970000</v>
      </c>
      <c r="E13" s="5">
        <v>32931</v>
      </c>
      <c r="F13" s="25"/>
      <c r="G13" s="25"/>
      <c r="H13" s="25"/>
      <c r="I13" s="25"/>
      <c r="J13" s="5" t="str">
        <f t="shared" si="1"/>
        <v>27</v>
      </c>
      <c r="K13" s="5" t="str">
        <f t="shared" si="2"/>
        <v>02</v>
      </c>
      <c r="L13" s="5" t="str">
        <f t="shared" si="3"/>
        <v>1990</v>
      </c>
      <c r="M13" s="5">
        <f t="shared" si="4"/>
        <v>32931</v>
      </c>
      <c r="N13" s="27">
        <f t="shared" si="5"/>
        <v>0.84166666666666667</v>
      </c>
      <c r="O13" s="28">
        <f t="shared" si="6"/>
        <v>2.1576108749999996</v>
      </c>
      <c r="P13" s="29">
        <f t="shared" si="7"/>
        <v>21511380.423749994</v>
      </c>
      <c r="Q13" s="25"/>
      <c r="R13" s="25"/>
      <c r="S13" s="25"/>
      <c r="T13" s="27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>
        <f t="shared" si="8"/>
        <v>976</v>
      </c>
      <c r="AG13" s="56">
        <f t="shared" si="9"/>
        <v>20995.107293579993</v>
      </c>
    </row>
    <row r="14" spans="1:37" ht="16.5">
      <c r="A14" s="35" t="s">
        <v>23</v>
      </c>
      <c r="B14" s="3">
        <v>9970000</v>
      </c>
      <c r="C14" s="1" t="s">
        <v>24</v>
      </c>
      <c r="D14" s="3">
        <v>9970000</v>
      </c>
      <c r="E14" s="5">
        <v>33008</v>
      </c>
      <c r="F14" s="25"/>
      <c r="G14" s="25"/>
      <c r="H14" s="25"/>
      <c r="I14" s="25"/>
      <c r="J14" s="5" t="str">
        <f t="shared" si="1"/>
        <v>۱۵</v>
      </c>
      <c r="K14" s="5" t="str">
        <f t="shared" si="2"/>
        <v>۰۵</v>
      </c>
      <c r="L14" s="28" t="s">
        <v>60</v>
      </c>
      <c r="M14" s="5">
        <f t="shared" si="4"/>
        <v>33008</v>
      </c>
      <c r="N14" s="27">
        <f t="shared" si="5"/>
        <v>0.625</v>
      </c>
      <c r="O14" s="28">
        <f t="shared" si="6"/>
        <v>2.0725031249999994</v>
      </c>
      <c r="P14" s="29">
        <f t="shared" si="7"/>
        <v>20662856.156249996</v>
      </c>
      <c r="Q14" s="25"/>
      <c r="R14" s="25"/>
      <c r="S14" s="25"/>
      <c r="T14" s="27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>
        <f t="shared" si="8"/>
        <v>899</v>
      </c>
      <c r="AG14" s="56">
        <f t="shared" si="9"/>
        <v>18575.907684468748</v>
      </c>
    </row>
    <row r="15" spans="1:37" ht="16.5">
      <c r="A15" s="35" t="s">
        <v>25</v>
      </c>
      <c r="B15" s="3">
        <v>9970000</v>
      </c>
      <c r="C15" s="1" t="s">
        <v>26</v>
      </c>
      <c r="D15" s="3">
        <v>9970000</v>
      </c>
      <c r="E15" s="5">
        <v>33111</v>
      </c>
      <c r="F15" s="25"/>
      <c r="G15" s="25"/>
      <c r="H15" s="25"/>
      <c r="I15" s="25"/>
      <c r="J15" s="5" t="str">
        <f t="shared" si="1"/>
        <v>۲۶</v>
      </c>
      <c r="K15" s="5" t="str">
        <f t="shared" si="2"/>
        <v>۰۸</v>
      </c>
      <c r="L15" s="28" t="s">
        <v>60</v>
      </c>
      <c r="M15" s="5">
        <f t="shared" si="4"/>
        <v>33111</v>
      </c>
      <c r="N15" s="27">
        <f t="shared" si="5"/>
        <v>0.34444444444444444</v>
      </c>
      <c r="O15" s="28">
        <f t="shared" si="6"/>
        <v>1.9622994999999996</v>
      </c>
      <c r="P15" s="29">
        <f t="shared" si="7"/>
        <v>19564126.014999997</v>
      </c>
      <c r="Q15" s="25"/>
      <c r="R15" s="25"/>
      <c r="S15" s="25"/>
      <c r="T15" s="27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>
        <f t="shared" si="8"/>
        <v>796</v>
      </c>
      <c r="AG15" s="56">
        <f t="shared" si="9"/>
        <v>15573.044307939997</v>
      </c>
    </row>
    <row r="16" spans="1:37" ht="16.5">
      <c r="A16" s="36" t="s">
        <v>27</v>
      </c>
      <c r="B16" s="3">
        <v>9970000</v>
      </c>
      <c r="C16" s="1" t="s">
        <v>28</v>
      </c>
      <c r="D16" s="3">
        <v>9970000</v>
      </c>
      <c r="E16" s="5">
        <v>33206</v>
      </c>
      <c r="F16" s="25"/>
      <c r="G16" s="25"/>
      <c r="H16" s="25"/>
      <c r="I16" s="25"/>
      <c r="J16" s="5" t="str">
        <f t="shared" si="1"/>
        <v>۲۹</v>
      </c>
      <c r="K16" s="5" t="str">
        <f t="shared" si="2"/>
        <v>۱۱</v>
      </c>
      <c r="L16" s="28" t="s">
        <v>60</v>
      </c>
      <c r="M16" s="5">
        <f t="shared" si="4"/>
        <v>33206</v>
      </c>
      <c r="N16" s="27">
        <f t="shared" si="5"/>
        <v>8.611111111111111E-2</v>
      </c>
      <c r="O16" s="28">
        <f t="shared" si="6"/>
        <v>1.8608248749999998</v>
      </c>
      <c r="P16" s="29">
        <f t="shared" si="7"/>
        <v>18552424.003749996</v>
      </c>
      <c r="Q16" s="25"/>
      <c r="R16" s="25"/>
      <c r="S16" s="25"/>
      <c r="T16" s="27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>
        <f t="shared" si="8"/>
        <v>701</v>
      </c>
      <c r="AG16" s="56">
        <f t="shared" si="9"/>
        <v>13005.249226628748</v>
      </c>
    </row>
    <row r="17" spans="1:33" ht="16.5">
      <c r="A17" s="35" t="s">
        <v>29</v>
      </c>
      <c r="B17" s="3">
        <v>26301110</v>
      </c>
      <c r="C17" s="1" t="s">
        <v>30</v>
      </c>
      <c r="D17" s="3">
        <v>26301110</v>
      </c>
      <c r="E17" s="5">
        <v>33541</v>
      </c>
      <c r="F17" s="25"/>
      <c r="G17" s="25"/>
      <c r="H17" s="25"/>
      <c r="I17" s="25"/>
      <c r="J17" s="5" t="str">
        <f t="shared" si="1"/>
        <v>30</v>
      </c>
      <c r="K17" s="5" t="str">
        <f t="shared" si="2"/>
        <v>10</v>
      </c>
      <c r="L17" s="5" t="str">
        <f t="shared" si="3"/>
        <v>1991</v>
      </c>
      <c r="M17" s="5">
        <f t="shared" si="4"/>
        <v>33541</v>
      </c>
      <c r="N17" s="27">
        <f t="shared" si="5"/>
        <v>0.16666666666666666</v>
      </c>
      <c r="O17" s="28">
        <f t="shared" si="6"/>
        <v>1.4711666666666665</v>
      </c>
      <c r="P17" s="29">
        <f t="shared" si="7"/>
        <v>38693316.328333326</v>
      </c>
      <c r="Q17" s="25"/>
      <c r="R17" s="25"/>
      <c r="S17" s="25"/>
      <c r="T17" s="27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>
        <f t="shared" si="8"/>
        <v>366</v>
      </c>
      <c r="AG17" s="56">
        <f t="shared" si="9"/>
        <v>14161.753776169997</v>
      </c>
    </row>
    <row r="18" spans="1:33" ht="16.5">
      <c r="A18" s="35" t="s">
        <v>31</v>
      </c>
      <c r="B18" s="3">
        <v>26300000</v>
      </c>
      <c r="C18" s="1" t="s">
        <v>32</v>
      </c>
      <c r="D18" s="3">
        <v>26300000</v>
      </c>
      <c r="E18" s="5">
        <v>33602</v>
      </c>
      <c r="F18" s="25"/>
      <c r="G18" s="25"/>
      <c r="H18" s="25"/>
      <c r="I18" s="25"/>
      <c r="J18" s="5" t="str">
        <f t="shared" si="1"/>
        <v>30</v>
      </c>
      <c r="K18" s="5" t="str">
        <f t="shared" si="2"/>
        <v>12</v>
      </c>
      <c r="L18" s="5" t="str">
        <f t="shared" si="3"/>
        <v>1991</v>
      </c>
      <c r="M18" s="5">
        <f t="shared" si="4"/>
        <v>33602</v>
      </c>
      <c r="N18" s="27">
        <f t="shared" si="5"/>
        <v>0</v>
      </c>
      <c r="O18" s="28">
        <f t="shared" si="6"/>
        <v>1.4</v>
      </c>
      <c r="P18" s="29">
        <f t="shared" si="7"/>
        <v>36820000</v>
      </c>
      <c r="Q18" s="25"/>
      <c r="R18" s="25"/>
      <c r="S18" s="25"/>
      <c r="T18" s="27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>
        <f t="shared" si="8"/>
        <v>305</v>
      </c>
      <c r="AG18" s="56">
        <f t="shared" si="9"/>
        <v>11230.1</v>
      </c>
    </row>
    <row r="19" spans="1:33" ht="16.5">
      <c r="A19" s="35" t="s">
        <v>31</v>
      </c>
      <c r="B19" s="3">
        <v>0</v>
      </c>
      <c r="C19" s="1" t="s">
        <v>33</v>
      </c>
      <c r="D19" s="3">
        <v>0</v>
      </c>
      <c r="E19" s="5">
        <v>33724</v>
      </c>
      <c r="F19" s="112" t="s">
        <v>51</v>
      </c>
      <c r="G19" s="25"/>
      <c r="H19" s="25"/>
      <c r="I19" s="25"/>
      <c r="J19" s="5" t="str">
        <f t="shared" si="1"/>
        <v>30</v>
      </c>
      <c r="K19" s="5" t="str">
        <f t="shared" si="2"/>
        <v>04</v>
      </c>
      <c r="L19" s="5" t="str">
        <f t="shared" si="3"/>
        <v>1992</v>
      </c>
      <c r="M19" s="5">
        <f t="shared" si="4"/>
        <v>33724</v>
      </c>
      <c r="N19" s="27">
        <f t="shared" si="5"/>
        <v>0.66666666666666663</v>
      </c>
      <c r="O19" s="28">
        <f t="shared" si="6"/>
        <v>1.2666666666666666</v>
      </c>
      <c r="P19" s="29">
        <f t="shared" si="7"/>
        <v>0</v>
      </c>
      <c r="Q19" s="25"/>
      <c r="R19" s="25"/>
      <c r="S19" s="25"/>
      <c r="T19" s="27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>
        <f t="shared" si="8"/>
        <v>183</v>
      </c>
      <c r="AG19" s="56">
        <f t="shared" si="9"/>
        <v>0</v>
      </c>
    </row>
    <row r="20" spans="1:33" ht="16.5">
      <c r="A20" s="35" t="s">
        <v>31</v>
      </c>
      <c r="B20" s="3">
        <v>0</v>
      </c>
      <c r="C20" s="1" t="s">
        <v>34</v>
      </c>
      <c r="D20" s="3">
        <v>0</v>
      </c>
      <c r="E20" s="5">
        <v>33785</v>
      </c>
      <c r="F20" s="112"/>
      <c r="G20" s="25"/>
      <c r="H20" s="25"/>
      <c r="I20" s="25"/>
      <c r="J20" s="5" t="str">
        <f t="shared" si="1"/>
        <v>30</v>
      </c>
      <c r="K20" s="5" t="str">
        <f t="shared" si="2"/>
        <v>06</v>
      </c>
      <c r="L20" s="5" t="str">
        <f t="shared" si="3"/>
        <v>1992</v>
      </c>
      <c r="M20" s="5">
        <f t="shared" si="4"/>
        <v>33785</v>
      </c>
      <c r="N20" s="27">
        <f t="shared" si="5"/>
        <v>0.5</v>
      </c>
      <c r="O20" s="28">
        <f t="shared" si="6"/>
        <v>1.2</v>
      </c>
      <c r="P20" s="29">
        <f t="shared" si="7"/>
        <v>0</v>
      </c>
      <c r="Q20" s="25"/>
      <c r="R20" s="25"/>
      <c r="S20" s="25"/>
      <c r="T20" s="27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>
        <f t="shared" si="8"/>
        <v>122</v>
      </c>
      <c r="AG20" s="56">
        <f t="shared" si="9"/>
        <v>0</v>
      </c>
    </row>
    <row r="21" spans="1:33" ht="16.5">
      <c r="A21" s="35" t="s">
        <v>31</v>
      </c>
      <c r="B21" s="3">
        <v>0</v>
      </c>
      <c r="C21" s="1" t="s">
        <v>35</v>
      </c>
      <c r="D21" s="3">
        <v>0</v>
      </c>
      <c r="E21" s="5">
        <v>33846</v>
      </c>
      <c r="F21" s="112"/>
      <c r="G21" s="25"/>
      <c r="H21" s="25"/>
      <c r="I21" s="25"/>
      <c r="J21" s="5" t="str">
        <f t="shared" si="1"/>
        <v>30</v>
      </c>
      <c r="K21" s="5" t="str">
        <f t="shared" si="2"/>
        <v>08</v>
      </c>
      <c r="L21" s="5" t="str">
        <f t="shared" si="3"/>
        <v>1992</v>
      </c>
      <c r="M21" s="5">
        <f t="shared" si="4"/>
        <v>33846</v>
      </c>
      <c r="N21" s="27">
        <f t="shared" si="5"/>
        <v>0.33333333333333331</v>
      </c>
      <c r="O21" s="28">
        <f t="shared" si="6"/>
        <v>1.1333333333333333</v>
      </c>
      <c r="P21" s="29">
        <f t="shared" si="7"/>
        <v>0</v>
      </c>
      <c r="Q21" s="25"/>
      <c r="R21" s="25"/>
      <c r="S21" s="25"/>
      <c r="T21" s="27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>
        <f t="shared" si="8"/>
        <v>61</v>
      </c>
      <c r="AG21" s="56">
        <f t="shared" si="9"/>
        <v>0</v>
      </c>
    </row>
    <row r="22" spans="1:33" ht="16.5">
      <c r="A22" s="35" t="s">
        <v>31</v>
      </c>
      <c r="B22" s="3">
        <v>0</v>
      </c>
      <c r="C22" s="1" t="s">
        <v>36</v>
      </c>
      <c r="D22" s="3">
        <v>0</v>
      </c>
      <c r="E22" s="5">
        <v>33907</v>
      </c>
      <c r="F22" s="112"/>
      <c r="G22" s="25"/>
      <c r="H22" s="25"/>
      <c r="I22" s="25"/>
      <c r="J22" s="5" t="str">
        <f t="shared" si="1"/>
        <v>30</v>
      </c>
      <c r="K22" s="5" t="str">
        <f t="shared" si="2"/>
        <v>10</v>
      </c>
      <c r="L22" s="5" t="str">
        <f t="shared" si="3"/>
        <v>1992</v>
      </c>
      <c r="M22" s="5">
        <f t="shared" si="4"/>
        <v>33907</v>
      </c>
      <c r="N22" s="27">
        <f t="shared" si="5"/>
        <v>0.16666666666666666</v>
      </c>
      <c r="O22" s="28">
        <f>(1+N22*VLOOKUP(L22,$Z$2:$AB$8,2,FALSE)/100)*VLOOKUP(L22,$Z$2:$AC$8,4,FALSE)</f>
        <v>1.0666666666666667</v>
      </c>
      <c r="P22" s="29">
        <f t="shared" si="7"/>
        <v>0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>
        <f t="shared" si="8"/>
        <v>0</v>
      </c>
      <c r="AG22" s="56">
        <f t="shared" si="9"/>
        <v>0</v>
      </c>
    </row>
    <row r="23" spans="1:33" ht="16.5">
      <c r="A23" s="35" t="s">
        <v>31</v>
      </c>
      <c r="B23" s="3">
        <v>0</v>
      </c>
      <c r="C23" s="1" t="s">
        <v>37</v>
      </c>
      <c r="D23" s="3">
        <v>0</v>
      </c>
      <c r="E23" s="5">
        <v>33967</v>
      </c>
      <c r="F23" s="112"/>
      <c r="G23" s="25"/>
      <c r="H23" s="25"/>
      <c r="I23" s="25"/>
      <c r="J23" s="5" t="str">
        <f t="shared" si="1"/>
        <v>29</v>
      </c>
      <c r="K23" s="5" t="str">
        <f t="shared" si="2"/>
        <v>12</v>
      </c>
      <c r="L23" s="5" t="str">
        <f t="shared" si="3"/>
        <v>1992</v>
      </c>
      <c r="M23" s="5">
        <f t="shared" si="4"/>
        <v>33967</v>
      </c>
      <c r="N23" s="27">
        <f t="shared" si="5"/>
        <v>2.7777777777777779E-3</v>
      </c>
      <c r="O23" s="28">
        <f t="shared" si="6"/>
        <v>1.0011111111111111</v>
      </c>
      <c r="P23" s="29">
        <f t="shared" si="7"/>
        <v>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>
        <f t="shared" si="8"/>
        <v>-60</v>
      </c>
      <c r="AG23" s="56">
        <f t="shared" si="9"/>
        <v>0</v>
      </c>
    </row>
    <row r="24" spans="1:33" ht="16.5">
      <c r="A24" s="35" t="s">
        <v>31</v>
      </c>
      <c r="B24" s="3">
        <v>0</v>
      </c>
      <c r="C24" s="1" t="s">
        <v>38</v>
      </c>
      <c r="D24" s="3">
        <v>0</v>
      </c>
      <c r="E24" s="5">
        <v>34028</v>
      </c>
      <c r="F24" s="112"/>
      <c r="G24" s="25"/>
      <c r="H24" s="25"/>
      <c r="I24" s="25"/>
      <c r="J24" s="5" t="str">
        <f t="shared" si="1"/>
        <v>30</v>
      </c>
      <c r="K24" s="5" t="str">
        <f t="shared" si="2"/>
        <v>02</v>
      </c>
      <c r="L24" s="5" t="str">
        <f t="shared" si="3"/>
        <v>1993</v>
      </c>
      <c r="M24" s="5">
        <f t="shared" si="4"/>
        <v>34030</v>
      </c>
      <c r="N24" s="27">
        <f t="shared" si="5"/>
        <v>0.82777777777777772</v>
      </c>
      <c r="O24" s="28">
        <v>0</v>
      </c>
      <c r="P24" s="29">
        <v>0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>
        <f t="shared" si="8"/>
        <v>-123</v>
      </c>
      <c r="AG24" s="56">
        <f t="shared" si="9"/>
        <v>0</v>
      </c>
    </row>
    <row r="25" spans="1:33" ht="16.5">
      <c r="A25" s="35" t="s">
        <v>29</v>
      </c>
      <c r="B25" s="3">
        <v>26000000</v>
      </c>
      <c r="C25" s="1" t="s">
        <v>39</v>
      </c>
      <c r="D25" s="3">
        <v>26000000</v>
      </c>
      <c r="E25" s="5">
        <v>33655</v>
      </c>
      <c r="F25" s="30"/>
      <c r="G25" s="25"/>
      <c r="H25" s="25"/>
      <c r="I25" s="25"/>
      <c r="J25" s="5" t="str">
        <f t="shared" si="1"/>
        <v>21</v>
      </c>
      <c r="K25" s="5" t="str">
        <f t="shared" si="2"/>
        <v>02</v>
      </c>
      <c r="L25" s="5" t="str">
        <f t="shared" si="3"/>
        <v>1992</v>
      </c>
      <c r="M25" s="5">
        <f t="shared" si="4"/>
        <v>33655</v>
      </c>
      <c r="N25" s="27">
        <f t="shared" si="5"/>
        <v>0.85833333333333328</v>
      </c>
      <c r="O25" s="28">
        <f t="shared" si="6"/>
        <v>1.3433333333333333</v>
      </c>
      <c r="P25" s="29">
        <f t="shared" si="7"/>
        <v>34926666.666666664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>
        <f t="shared" si="8"/>
        <v>252</v>
      </c>
      <c r="AG25" s="56">
        <f t="shared" si="9"/>
        <v>8801.52</v>
      </c>
    </row>
    <row r="26" spans="1:33" ht="16.5">
      <c r="A26" s="35" t="s">
        <v>40</v>
      </c>
      <c r="B26" s="3">
        <v>250000000</v>
      </c>
      <c r="C26" s="3"/>
      <c r="D26" s="3"/>
      <c r="E26" s="5">
        <v>32461</v>
      </c>
      <c r="F26" s="25"/>
      <c r="G26" s="25"/>
      <c r="H26" s="25"/>
      <c r="I26" s="25"/>
      <c r="J26" s="5" t="str">
        <f t="shared" si="1"/>
        <v/>
      </c>
      <c r="K26" s="5" t="str">
        <f t="shared" si="2"/>
        <v/>
      </c>
      <c r="L26" s="5" t="str">
        <f t="shared" si="3"/>
        <v/>
      </c>
      <c r="M26" s="5">
        <v>0</v>
      </c>
      <c r="N26" s="27">
        <v>0</v>
      </c>
      <c r="O26" s="28">
        <v>0</v>
      </c>
      <c r="P26" s="29">
        <v>0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>
        <v>0</v>
      </c>
      <c r="AG26" s="56">
        <f t="shared" si="9"/>
        <v>0</v>
      </c>
    </row>
    <row r="27" spans="1:33" ht="16.5">
      <c r="A27" s="35" t="s">
        <v>41</v>
      </c>
      <c r="B27" s="3">
        <v>100000000</v>
      </c>
      <c r="C27" s="1" t="s">
        <v>42</v>
      </c>
      <c r="D27" s="3">
        <v>100000000</v>
      </c>
      <c r="E27" s="5">
        <v>33762</v>
      </c>
      <c r="F27" s="25"/>
      <c r="G27" s="25"/>
      <c r="H27" s="25"/>
      <c r="I27" s="25"/>
      <c r="J27" s="5" t="str">
        <f t="shared" si="1"/>
        <v>07</v>
      </c>
      <c r="K27" s="5" t="str">
        <f t="shared" si="2"/>
        <v>06</v>
      </c>
      <c r="L27" s="5" t="str">
        <f t="shared" si="3"/>
        <v>1992</v>
      </c>
      <c r="M27" s="5">
        <f t="shared" si="4"/>
        <v>33762</v>
      </c>
      <c r="N27" s="27">
        <f t="shared" si="5"/>
        <v>0.56388888888888888</v>
      </c>
      <c r="O27" s="28">
        <f t="shared" si="6"/>
        <v>1.2255555555555555</v>
      </c>
      <c r="P27" s="29">
        <f t="shared" si="7"/>
        <v>122555555.55555555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>
        <f t="shared" si="8"/>
        <v>145</v>
      </c>
      <c r="AG27" s="56">
        <f t="shared" si="9"/>
        <v>17770.555555555555</v>
      </c>
    </row>
    <row r="28" spans="1:33" ht="17.25" thickBot="1">
      <c r="A28" s="35" t="s">
        <v>41</v>
      </c>
      <c r="B28" s="3">
        <v>150000000</v>
      </c>
      <c r="C28" s="1" t="s">
        <v>43</v>
      </c>
      <c r="D28" s="3">
        <v>150000000</v>
      </c>
      <c r="E28" s="6">
        <v>33770</v>
      </c>
      <c r="F28" s="25"/>
      <c r="G28" s="25"/>
      <c r="H28" s="25"/>
      <c r="I28" s="25"/>
      <c r="J28" s="5" t="str">
        <f t="shared" si="1"/>
        <v>15</v>
      </c>
      <c r="K28" s="5" t="str">
        <f t="shared" si="2"/>
        <v>06</v>
      </c>
      <c r="L28" s="5" t="str">
        <f t="shared" si="3"/>
        <v>1992</v>
      </c>
      <c r="M28" s="5">
        <f t="shared" si="4"/>
        <v>33770</v>
      </c>
      <c r="N28" s="27">
        <f t="shared" si="5"/>
        <v>0.54166666666666663</v>
      </c>
      <c r="O28" s="28">
        <f t="shared" si="6"/>
        <v>1.2166666666666666</v>
      </c>
      <c r="P28" s="29">
        <f t="shared" si="7"/>
        <v>182499999.99999997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>
        <f t="shared" si="8"/>
        <v>137</v>
      </c>
      <c r="AG28" s="56">
        <f t="shared" si="9"/>
        <v>25002.499999999996</v>
      </c>
    </row>
    <row r="29" spans="1:33" ht="299.25" hidden="1">
      <c r="A29" s="37" t="s">
        <v>44</v>
      </c>
      <c r="B29" s="8">
        <v>-1000000000</v>
      </c>
      <c r="C29" s="9" t="s">
        <v>50</v>
      </c>
      <c r="D29" s="8">
        <f>-D30-110000000</f>
        <v>-741391110</v>
      </c>
      <c r="E29" s="57">
        <v>33815</v>
      </c>
      <c r="F29" s="58" t="s">
        <v>52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0"/>
    </row>
    <row r="30" spans="1:33" ht="17.25" thickBot="1">
      <c r="A30" s="10" t="s">
        <v>45</v>
      </c>
      <c r="B30" s="61">
        <f>SUM(B2:B28)</f>
        <v>881391110</v>
      </c>
      <c r="C30" s="39"/>
      <c r="D30" s="61">
        <f>SUM(D2:D28)</f>
        <v>631391110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61">
        <f>SUM(P2:P28)</f>
        <v>1362425788.6828303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62">
        <f>SUM(AG2:AG28)</f>
        <v>1909572.7914591613</v>
      </c>
    </row>
    <row r="31" spans="1:33" ht="15" hidden="1">
      <c r="C31" s="31">
        <f>XIRR(D2:D29,E2:E29,0.5)</f>
        <v>6.3433397561311722E-2</v>
      </c>
      <c r="D31" s="32" t="s">
        <v>46</v>
      </c>
    </row>
    <row r="32" spans="1:33" ht="15.75" hidden="1" thickBot="1">
      <c r="A32" s="13" t="s">
        <v>48</v>
      </c>
      <c r="C32" s="16"/>
      <c r="D32" s="17" t="s">
        <v>47</v>
      </c>
    </row>
    <row r="33" spans="1:3" ht="31.5" hidden="1" customHeight="1">
      <c r="A33" s="113" t="s">
        <v>53</v>
      </c>
      <c r="B33" s="114"/>
      <c r="C33" s="114"/>
    </row>
    <row r="34" spans="1:3" hidden="1"/>
    <row r="35" spans="1:3" ht="45" hidden="1" customHeight="1">
      <c r="A35" s="115" t="s">
        <v>49</v>
      </c>
      <c r="B35" s="115"/>
      <c r="C35" s="115"/>
    </row>
  </sheetData>
  <mergeCells count="3">
    <mergeCell ref="F19:F24"/>
    <mergeCell ref="A33:C33"/>
    <mergeCell ref="A35:C35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0" orientation="landscape" r:id="rId1"/>
  <headerFooter>
    <oddHeader xml:space="preserve">&amp;L92/09/02&amp;C&amp;"-,Bold"&amp;14محاسبه امتياز عضو1948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34"/>
  <sheetViews>
    <sheetView rightToLeft="1" topLeftCell="A13" workbookViewId="0">
      <selection activeCell="I1" sqref="I1"/>
    </sheetView>
  </sheetViews>
  <sheetFormatPr defaultRowHeight="14.25"/>
  <cols>
    <col min="1" max="1" width="30" bestFit="1" customWidth="1"/>
    <col min="2" max="2" width="11.625" hidden="1" customWidth="1"/>
    <col min="3" max="3" width="8.875" bestFit="1" customWidth="1"/>
    <col min="4" max="4" width="14.625" customWidth="1"/>
    <col min="5" max="5" width="9.875" hidden="1" customWidth="1"/>
    <col min="6" max="6" width="22.25" customWidth="1"/>
    <col min="8" max="8" width="25.625" customWidth="1"/>
  </cols>
  <sheetData>
    <row r="1" spans="1:25" ht="16.5">
      <c r="A1" s="1" t="s">
        <v>0</v>
      </c>
      <c r="B1" s="3">
        <v>50000000</v>
      </c>
      <c r="C1" s="1" t="s">
        <v>1</v>
      </c>
      <c r="D1" s="3">
        <v>50000000</v>
      </c>
      <c r="E1" s="5">
        <v>31668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>
      <c r="A2" s="1" t="s">
        <v>0</v>
      </c>
      <c r="B2" s="3">
        <v>45000000</v>
      </c>
      <c r="C2" s="1" t="s">
        <v>2</v>
      </c>
      <c r="D2" s="3">
        <v>45000000</v>
      </c>
      <c r="E2" s="5">
        <v>31750</v>
      </c>
    </row>
    <row r="3" spans="1:25" ht="16.5">
      <c r="A3" s="1" t="s">
        <v>3</v>
      </c>
      <c r="B3" s="3">
        <v>70000000</v>
      </c>
      <c r="C3" s="1" t="s">
        <v>4</v>
      </c>
      <c r="D3" s="3">
        <v>70000000</v>
      </c>
      <c r="E3" s="5">
        <v>31771</v>
      </c>
    </row>
    <row r="4" spans="1:25" ht="16.5">
      <c r="A4" s="1" t="s">
        <v>5</v>
      </c>
      <c r="B4" s="3">
        <v>30000000</v>
      </c>
      <c r="C4" s="1" t="s">
        <v>6</v>
      </c>
      <c r="D4" s="3">
        <v>30000000</v>
      </c>
      <c r="E4" s="5">
        <v>31797</v>
      </c>
    </row>
    <row r="5" spans="1:25" ht="16.5">
      <c r="A5" s="1" t="s">
        <v>7</v>
      </c>
      <c r="B5" s="3">
        <v>20000000</v>
      </c>
      <c r="C5" s="1" t="s">
        <v>8</v>
      </c>
      <c r="D5" s="3">
        <v>20000000</v>
      </c>
      <c r="E5" s="5">
        <v>31807</v>
      </c>
    </row>
    <row r="6" spans="1:25" ht="16.5">
      <c r="A6" s="1" t="s">
        <v>9</v>
      </c>
      <c r="B6" s="3">
        <v>-15000000</v>
      </c>
      <c r="C6" s="1" t="s">
        <v>10</v>
      </c>
      <c r="D6" s="3">
        <v>-15000000</v>
      </c>
      <c r="E6" s="5">
        <v>31831</v>
      </c>
    </row>
    <row r="7" spans="1:25" ht="16.5">
      <c r="A7" s="1" t="s">
        <v>11</v>
      </c>
      <c r="B7" s="3">
        <v>15000000</v>
      </c>
      <c r="C7" s="1" t="s">
        <v>12</v>
      </c>
      <c r="D7" s="3">
        <v>15000000</v>
      </c>
      <c r="E7" s="5">
        <v>31948</v>
      </c>
    </row>
    <row r="8" spans="1:25" ht="16.5">
      <c r="A8" s="1" t="s">
        <v>13</v>
      </c>
      <c r="B8" s="3">
        <v>18000000</v>
      </c>
      <c r="C8" s="1" t="s">
        <v>14</v>
      </c>
      <c r="D8" s="3">
        <v>18000000</v>
      </c>
      <c r="E8" s="5">
        <v>32461</v>
      </c>
    </row>
    <row r="9" spans="1:25" ht="16.5">
      <c r="A9" s="1" t="s">
        <v>15</v>
      </c>
      <c r="B9" s="3">
        <v>9970000</v>
      </c>
      <c r="C9" s="1" t="s">
        <v>16</v>
      </c>
      <c r="D9" s="3">
        <v>9970000</v>
      </c>
      <c r="E9" s="5">
        <v>32629</v>
      </c>
    </row>
    <row r="10" spans="1:25" ht="16.5">
      <c r="A10" s="1" t="s">
        <v>17</v>
      </c>
      <c r="B10" s="3">
        <v>9970000</v>
      </c>
      <c r="C10" s="1" t="s">
        <v>18</v>
      </c>
      <c r="D10" s="3">
        <v>9970000</v>
      </c>
      <c r="E10" s="5">
        <v>32749</v>
      </c>
    </row>
    <row r="11" spans="1:25" ht="16.5">
      <c r="A11" s="1" t="s">
        <v>19</v>
      </c>
      <c r="B11" s="3">
        <v>9970000</v>
      </c>
      <c r="C11" s="1" t="s">
        <v>20</v>
      </c>
      <c r="D11" s="3">
        <v>9970000</v>
      </c>
      <c r="E11" s="5">
        <v>32838</v>
      </c>
    </row>
    <row r="12" spans="1:25" ht="16.5">
      <c r="A12" s="1" t="s">
        <v>21</v>
      </c>
      <c r="B12" s="3">
        <v>9970000</v>
      </c>
      <c r="C12" s="1" t="s">
        <v>22</v>
      </c>
      <c r="D12" s="3">
        <v>9970000</v>
      </c>
      <c r="E12" s="5">
        <v>32931</v>
      </c>
    </row>
    <row r="13" spans="1:25" ht="16.5">
      <c r="A13" s="1" t="s">
        <v>23</v>
      </c>
      <c r="B13" s="3">
        <v>9970000</v>
      </c>
      <c r="C13" s="1" t="s">
        <v>24</v>
      </c>
      <c r="D13" s="3">
        <v>9970000</v>
      </c>
      <c r="E13" s="5">
        <v>33008</v>
      </c>
    </row>
    <row r="14" spans="1:25" ht="16.5">
      <c r="A14" s="1" t="s">
        <v>25</v>
      </c>
      <c r="B14" s="3">
        <v>9970000</v>
      </c>
      <c r="C14" s="1" t="s">
        <v>26</v>
      </c>
      <c r="D14" s="3">
        <v>9970000</v>
      </c>
      <c r="E14" s="5">
        <v>33111</v>
      </c>
    </row>
    <row r="15" spans="1:25" ht="16.5">
      <c r="A15" s="2" t="s">
        <v>27</v>
      </c>
      <c r="B15" s="3">
        <v>9970000</v>
      </c>
      <c r="C15" s="1" t="s">
        <v>28</v>
      </c>
      <c r="D15" s="3">
        <v>9970000</v>
      </c>
      <c r="E15" s="5">
        <v>33206</v>
      </c>
    </row>
    <row r="16" spans="1:25" ht="16.5">
      <c r="A16" s="1" t="s">
        <v>29</v>
      </c>
      <c r="B16" s="3">
        <v>26301110</v>
      </c>
      <c r="C16" s="1" t="s">
        <v>30</v>
      </c>
      <c r="D16" s="3">
        <v>26301110</v>
      </c>
      <c r="E16" s="5">
        <v>33541</v>
      </c>
    </row>
    <row r="17" spans="1:6" ht="16.5">
      <c r="A17" s="1" t="s">
        <v>31</v>
      </c>
      <c r="B17" s="3">
        <v>26300000</v>
      </c>
      <c r="C17" s="1" t="s">
        <v>32</v>
      </c>
      <c r="D17" s="3">
        <v>26300000</v>
      </c>
      <c r="E17" s="5">
        <v>33602</v>
      </c>
    </row>
    <row r="18" spans="1:6" ht="16.5">
      <c r="A18" s="1" t="s">
        <v>31</v>
      </c>
      <c r="B18" s="3">
        <v>0</v>
      </c>
      <c r="C18" s="1" t="s">
        <v>33</v>
      </c>
      <c r="D18" s="3">
        <v>0</v>
      </c>
      <c r="E18" s="19">
        <v>33724</v>
      </c>
      <c r="F18" s="116" t="s">
        <v>51</v>
      </c>
    </row>
    <row r="19" spans="1:6" ht="16.5">
      <c r="A19" s="1" t="s">
        <v>31</v>
      </c>
      <c r="B19" s="3">
        <v>0</v>
      </c>
      <c r="C19" s="1" t="s">
        <v>34</v>
      </c>
      <c r="D19" s="3">
        <v>0</v>
      </c>
      <c r="E19" s="19">
        <v>33785</v>
      </c>
      <c r="F19" s="116"/>
    </row>
    <row r="20" spans="1:6" ht="16.5">
      <c r="A20" s="1" t="s">
        <v>31</v>
      </c>
      <c r="B20" s="3">
        <v>0</v>
      </c>
      <c r="C20" s="1" t="s">
        <v>35</v>
      </c>
      <c r="D20" s="3">
        <v>0</v>
      </c>
      <c r="E20" s="19">
        <v>33846</v>
      </c>
      <c r="F20" s="116"/>
    </row>
    <row r="21" spans="1:6" ht="16.5">
      <c r="A21" s="1" t="s">
        <v>31</v>
      </c>
      <c r="B21" s="3">
        <v>0</v>
      </c>
      <c r="C21" s="1" t="s">
        <v>36</v>
      </c>
      <c r="D21" s="3">
        <v>0</v>
      </c>
      <c r="E21" s="19">
        <v>33907</v>
      </c>
      <c r="F21" s="116"/>
    </row>
    <row r="22" spans="1:6" ht="16.5">
      <c r="A22" s="1" t="s">
        <v>31</v>
      </c>
      <c r="B22" s="3">
        <v>0</v>
      </c>
      <c r="C22" s="1" t="s">
        <v>37</v>
      </c>
      <c r="D22" s="3">
        <v>0</v>
      </c>
      <c r="E22" s="19">
        <v>33967</v>
      </c>
      <c r="F22" s="116"/>
    </row>
    <row r="23" spans="1:6" ht="16.5">
      <c r="A23" s="1" t="s">
        <v>31</v>
      </c>
      <c r="B23" s="3">
        <v>0</v>
      </c>
      <c r="C23" s="1" t="s">
        <v>38</v>
      </c>
      <c r="D23" s="3">
        <v>0</v>
      </c>
      <c r="E23" s="19">
        <v>34028</v>
      </c>
      <c r="F23" s="116"/>
    </row>
    <row r="24" spans="1:6" ht="16.5">
      <c r="A24" s="1" t="s">
        <v>29</v>
      </c>
      <c r="B24" s="3">
        <v>26000000</v>
      </c>
      <c r="C24" s="1" t="s">
        <v>39</v>
      </c>
      <c r="D24" s="3">
        <v>26000000</v>
      </c>
      <c r="E24" s="19">
        <v>33655</v>
      </c>
      <c r="F24" s="22"/>
    </row>
    <row r="25" spans="1:6" ht="16.5">
      <c r="A25" s="1" t="s">
        <v>40</v>
      </c>
      <c r="B25" s="3">
        <v>250000000</v>
      </c>
      <c r="C25" s="3"/>
      <c r="D25" s="3"/>
      <c r="E25" s="19">
        <v>32461</v>
      </c>
      <c r="F25" s="20"/>
    </row>
    <row r="26" spans="1:6" ht="16.5">
      <c r="A26" s="1" t="s">
        <v>41</v>
      </c>
      <c r="B26" s="3">
        <v>100000000</v>
      </c>
      <c r="C26" s="1" t="s">
        <v>42</v>
      </c>
      <c r="D26" s="3">
        <v>100000000</v>
      </c>
      <c r="E26" s="19">
        <v>33762</v>
      </c>
      <c r="F26" s="20"/>
    </row>
    <row r="27" spans="1:6" ht="16.5">
      <c r="A27" s="1" t="s">
        <v>41</v>
      </c>
      <c r="B27" s="3">
        <v>150000000</v>
      </c>
      <c r="C27" s="1" t="s">
        <v>43</v>
      </c>
      <c r="D27" s="3">
        <v>150000000</v>
      </c>
      <c r="E27" s="21">
        <v>33770</v>
      </c>
      <c r="F27" s="20"/>
    </row>
    <row r="28" spans="1:6" ht="72" thickBot="1">
      <c r="A28" s="7" t="s">
        <v>44</v>
      </c>
      <c r="B28" s="8">
        <v>-1000000000</v>
      </c>
      <c r="C28" s="9" t="s">
        <v>50</v>
      </c>
      <c r="D28" s="24">
        <f>-D29-110000000</f>
        <v>-741391110</v>
      </c>
      <c r="E28" s="6">
        <v>33815</v>
      </c>
      <c r="F28" s="18" t="s">
        <v>52</v>
      </c>
    </row>
    <row r="29" spans="1:6" ht="17.25" thickBot="1">
      <c r="A29" s="10" t="s">
        <v>45</v>
      </c>
      <c r="B29" s="11">
        <f>SUM(B1:B27)</f>
        <v>881391110</v>
      </c>
      <c r="C29" s="12"/>
      <c r="D29" s="23">
        <f>SUM(D1:D27)</f>
        <v>631391110</v>
      </c>
    </row>
    <row r="30" spans="1:6" ht="15">
      <c r="C30" s="14">
        <f>XIRR(D1:D28,E1:E28,0.5)</f>
        <v>6.3433397561311722E-2</v>
      </c>
      <c r="D30" s="15" t="s">
        <v>46</v>
      </c>
    </row>
    <row r="31" spans="1:6" ht="15.75" thickBot="1">
      <c r="A31" s="13" t="s">
        <v>48</v>
      </c>
      <c r="C31" s="16"/>
      <c r="D31" s="17" t="s">
        <v>47</v>
      </c>
    </row>
    <row r="32" spans="1:6" ht="31.5" customHeight="1">
      <c r="A32" s="113" t="s">
        <v>53</v>
      </c>
      <c r="B32" s="114"/>
      <c r="C32" s="114"/>
    </row>
    <row r="34" spans="1:3" ht="45" customHeight="1">
      <c r="A34" s="115" t="s">
        <v>49</v>
      </c>
      <c r="B34" s="115"/>
      <c r="C34" s="115"/>
    </row>
  </sheetData>
  <mergeCells count="3">
    <mergeCell ref="F18:F23"/>
    <mergeCell ref="A32:C32"/>
    <mergeCell ref="A34:C34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  <headerFooter>
    <oddHeader xml:space="preserve">&amp;C&amp;"-,Bold"&amp;14محاسبه نرخ بازده داخلي سرمايه گذاري عضو1948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P43"/>
  <sheetViews>
    <sheetView rightToLeft="1" workbookViewId="0">
      <selection activeCell="AI13" sqref="AI13"/>
    </sheetView>
  </sheetViews>
  <sheetFormatPr defaultRowHeight="14.25"/>
  <cols>
    <col min="1" max="1" width="30" bestFit="1" customWidth="1"/>
    <col min="2" max="2" width="11.625" hidden="1" customWidth="1"/>
    <col min="3" max="3" width="14.125" customWidth="1"/>
    <col min="4" max="4" width="14.625" customWidth="1"/>
    <col min="5" max="5" width="9.875" hidden="1" customWidth="1"/>
    <col min="6" max="6" width="6.5" hidden="1" customWidth="1"/>
    <col min="7" max="9" width="4" hidden="1" customWidth="1"/>
    <col min="10" max="11" width="2.875" hidden="1" customWidth="1"/>
    <col min="12" max="12" width="4.375" hidden="1" customWidth="1"/>
    <col min="13" max="13" width="10.5" hidden="1" customWidth="1"/>
    <col min="14" max="14" width="13.375" hidden="1" customWidth="1"/>
    <col min="15" max="15" width="11.25" customWidth="1"/>
    <col min="16" max="16" width="13.75" bestFit="1" customWidth="1"/>
    <col min="17" max="22" width="2.25" hidden="1" customWidth="1"/>
    <col min="23" max="23" width="8.25" hidden="1" customWidth="1"/>
    <col min="24" max="24" width="2.25" hidden="1" customWidth="1"/>
    <col min="25" max="25" width="4.25" hidden="1" customWidth="1"/>
    <col min="26" max="26" width="4.875" hidden="1" customWidth="1"/>
    <col min="27" max="27" width="13.375" hidden="1" customWidth="1"/>
    <col min="28" max="28" width="5.875" hidden="1" customWidth="1"/>
    <col min="29" max="31" width="9" hidden="1" customWidth="1"/>
    <col min="32" max="32" width="16.125" bestFit="1" customWidth="1"/>
    <col min="33" max="33" width="12.625" bestFit="1" customWidth="1"/>
    <col min="35" max="36" width="9.875" bestFit="1" customWidth="1"/>
    <col min="37" max="37" width="9" customWidth="1"/>
    <col min="38" max="38" width="11.875" customWidth="1"/>
    <col min="40" max="42" width="0" hidden="1" customWidth="1"/>
  </cols>
  <sheetData>
    <row r="1" spans="1:42" ht="53.25" customHeight="1">
      <c r="A1" s="78"/>
      <c r="B1" s="79"/>
      <c r="C1" s="80" t="s">
        <v>71</v>
      </c>
      <c r="D1" s="80" t="s">
        <v>72</v>
      </c>
      <c r="E1" s="80"/>
      <c r="F1" s="80"/>
      <c r="G1" s="80"/>
      <c r="H1" s="80"/>
      <c r="I1" s="80"/>
      <c r="J1" s="80"/>
      <c r="K1" s="80"/>
      <c r="L1" s="80"/>
      <c r="M1" s="81"/>
      <c r="N1" s="82" t="s">
        <v>69</v>
      </c>
      <c r="O1" s="80" t="s">
        <v>67</v>
      </c>
      <c r="P1" s="89" t="s">
        <v>73</v>
      </c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90">
        <v>33907</v>
      </c>
      <c r="AG1" s="83" t="s">
        <v>70</v>
      </c>
      <c r="AI1" s="105" t="s">
        <v>54</v>
      </c>
      <c r="AJ1" s="106" t="s">
        <v>55</v>
      </c>
      <c r="AK1" s="102"/>
      <c r="AL1" s="66"/>
      <c r="AP1" s="88">
        <f>PRODUCT(AP3:AP9)</f>
        <v>0</v>
      </c>
    </row>
    <row r="2" spans="1:42" ht="21" customHeight="1">
      <c r="A2" s="91"/>
      <c r="B2" s="92"/>
      <c r="C2" s="93" t="s">
        <v>74</v>
      </c>
      <c r="D2" s="93" t="s">
        <v>75</v>
      </c>
      <c r="E2" s="93"/>
      <c r="F2" s="93"/>
      <c r="G2" s="93"/>
      <c r="H2" s="93"/>
      <c r="I2" s="93"/>
      <c r="J2" s="93"/>
      <c r="K2" s="93"/>
      <c r="L2" s="93"/>
      <c r="M2" s="94"/>
      <c r="N2" s="95"/>
      <c r="O2" s="93" t="s">
        <v>76</v>
      </c>
      <c r="P2" s="96" t="s">
        <v>77</v>
      </c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8" t="s">
        <v>78</v>
      </c>
      <c r="AG2" s="97" t="s">
        <v>79</v>
      </c>
      <c r="AI2" s="107"/>
      <c r="AJ2" s="108"/>
      <c r="AK2" s="102"/>
      <c r="AL2" s="66"/>
      <c r="AP2" s="88"/>
    </row>
    <row r="3" spans="1:42" ht="16.5">
      <c r="A3" s="35" t="s">
        <v>0</v>
      </c>
      <c r="B3" s="3">
        <v>50000000</v>
      </c>
      <c r="C3" s="1" t="s">
        <v>1</v>
      </c>
      <c r="D3" s="3">
        <v>50000000</v>
      </c>
      <c r="E3" s="5">
        <v>31668</v>
      </c>
      <c r="F3" s="5"/>
      <c r="G3" s="5"/>
      <c r="H3" s="25"/>
      <c r="I3" s="25"/>
      <c r="J3" s="5" t="str">
        <f>RIGHT(C3,2)</f>
        <v>13</v>
      </c>
      <c r="K3" s="5" t="str">
        <f>MID(C3,6,2)</f>
        <v>09</v>
      </c>
      <c r="L3" s="5" t="str">
        <f>SUBSTITUTE(LEFT(C3,4),13,19)</f>
        <v>1986</v>
      </c>
      <c r="M3" s="5">
        <f>DATE(L3,K3,J3)</f>
        <v>31668</v>
      </c>
      <c r="N3" s="64">
        <f t="shared" ref="N3:N17" si="0">IF(M3&lt;DATE(1992,1,1),YEARFRAC(DATE(L3,12,30),M3,3),($AF$1-M3)/365)</f>
        <v>0.29589041095890412</v>
      </c>
      <c r="O3" s="28">
        <f t="shared" ref="O3:O24" si="1">(1+N3*VLOOKUP(L3,$AI$3:$AK$9,2,FALSE)/100)*VLOOKUP(L3,$AI$3:$AL$9,4,FALSE)</f>
        <v>3.4780509524999492</v>
      </c>
      <c r="P3" s="29">
        <f>O3*D3</f>
        <v>173902547.62499747</v>
      </c>
      <c r="Q3" s="5"/>
      <c r="R3" s="5"/>
      <c r="S3" s="28"/>
      <c r="T3" s="27"/>
      <c r="U3" s="5"/>
      <c r="V3" s="5"/>
      <c r="W3" s="25"/>
      <c r="X3" s="5"/>
      <c r="Y3" s="25"/>
      <c r="Z3" s="25"/>
      <c r="AA3" s="25"/>
      <c r="AB3" s="25"/>
      <c r="AC3" s="25"/>
      <c r="AD3" s="25"/>
      <c r="AE3" s="25"/>
      <c r="AF3" s="25">
        <f>$AF$1-M3</f>
        <v>2239</v>
      </c>
      <c r="AG3" s="56">
        <f>AF3*P3/1000000</f>
        <v>389367.80413236935</v>
      </c>
      <c r="AI3" s="109" t="s">
        <v>56</v>
      </c>
      <c r="AJ3" s="73">
        <v>18.399999999999999</v>
      </c>
      <c r="AK3" s="103">
        <f t="shared" ref="AK3:AK8" si="2">1+AJ3/100</f>
        <v>1.1839999999999999</v>
      </c>
      <c r="AL3">
        <f>PRODUCT(AK4:$AK$9)</f>
        <v>3.298469614995327</v>
      </c>
      <c r="AO3">
        <v>1.1839999999999999</v>
      </c>
      <c r="AP3">
        <f>AK20</f>
        <v>0</v>
      </c>
    </row>
    <row r="4" spans="1:42" ht="16.5">
      <c r="A4" s="35" t="s">
        <v>0</v>
      </c>
      <c r="B4" s="3">
        <v>45000000</v>
      </c>
      <c r="C4" s="1" t="s">
        <v>2</v>
      </c>
      <c r="D4" s="3">
        <v>45000000</v>
      </c>
      <c r="E4" s="5">
        <v>31750</v>
      </c>
      <c r="F4" s="25"/>
      <c r="G4" s="25"/>
      <c r="H4" s="25"/>
      <c r="I4" s="25"/>
      <c r="J4" s="5" t="str">
        <f t="shared" ref="J4:J7" si="3">RIGHT(C4,2)</f>
        <v>04</v>
      </c>
      <c r="K4" s="5" t="str">
        <f t="shared" ref="K4:K7" si="4">MID(C4,6,2)</f>
        <v>12</v>
      </c>
      <c r="L4" s="5" t="str">
        <f t="shared" ref="L4:L7" si="5">SUBSTITUTE(LEFT(C4,4),13,19)</f>
        <v>1986</v>
      </c>
      <c r="M4" s="5">
        <f t="shared" ref="M4:M7" si="6">DATE(L4,K4,J4)</f>
        <v>31750</v>
      </c>
      <c r="N4" s="64">
        <f t="shared" si="0"/>
        <v>7.1232876712328766E-2</v>
      </c>
      <c r="O4" s="28">
        <f t="shared" si="1"/>
        <v>3.3417021592094027</v>
      </c>
      <c r="P4" s="29">
        <f t="shared" ref="P4:P7" si="7">O4*D4</f>
        <v>150376597.16442311</v>
      </c>
      <c r="Q4" s="25"/>
      <c r="R4" s="25"/>
      <c r="S4" s="25"/>
      <c r="T4" s="27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>
        <f t="shared" ref="AF4:AF29" si="8">$AF$1-M4</f>
        <v>2157</v>
      </c>
      <c r="AG4" s="56">
        <f t="shared" ref="AG4:AG29" si="9">AF4*P4/1000000</f>
        <v>324362.32008366066</v>
      </c>
      <c r="AI4" s="109" t="s">
        <v>57</v>
      </c>
      <c r="AJ4" s="73">
        <v>25.4</v>
      </c>
      <c r="AK4" s="103">
        <f t="shared" si="2"/>
        <v>1.254</v>
      </c>
      <c r="AL4">
        <f>PRODUCT(AK5:$AK$9)</f>
        <v>2.6303585446533706</v>
      </c>
      <c r="AO4">
        <v>1.254</v>
      </c>
      <c r="AP4">
        <v>1.254</v>
      </c>
    </row>
    <row r="5" spans="1:42" ht="16.5">
      <c r="A5" s="35" t="s">
        <v>3</v>
      </c>
      <c r="B5" s="3">
        <v>70000000</v>
      </c>
      <c r="C5" s="1" t="s">
        <v>4</v>
      </c>
      <c r="D5" s="3">
        <v>70000000</v>
      </c>
      <c r="E5" s="5">
        <v>31771</v>
      </c>
      <c r="F5" s="25"/>
      <c r="G5" s="25"/>
      <c r="H5" s="25"/>
      <c r="I5" s="25"/>
      <c r="J5" s="5" t="str">
        <f t="shared" si="3"/>
        <v>25</v>
      </c>
      <c r="K5" s="5" t="str">
        <f t="shared" si="4"/>
        <v>12</v>
      </c>
      <c r="L5" s="5" t="str">
        <f t="shared" si="5"/>
        <v>1986</v>
      </c>
      <c r="M5" s="5">
        <f t="shared" si="6"/>
        <v>31771</v>
      </c>
      <c r="N5" s="64">
        <f t="shared" si="0"/>
        <v>1.3698630136986301E-2</v>
      </c>
      <c r="O5" s="28">
        <f t="shared" si="1"/>
        <v>3.3067835658057261</v>
      </c>
      <c r="P5" s="29">
        <f t="shared" si="7"/>
        <v>231474849.60640082</v>
      </c>
      <c r="Q5" s="25"/>
      <c r="R5" s="25"/>
      <c r="S5" s="25"/>
      <c r="T5" s="4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>
        <f t="shared" si="8"/>
        <v>2136</v>
      </c>
      <c r="AG5" s="56">
        <f t="shared" si="9"/>
        <v>494430.27875927213</v>
      </c>
      <c r="AI5" s="109" t="s">
        <v>58</v>
      </c>
      <c r="AJ5" s="73">
        <v>10.8</v>
      </c>
      <c r="AK5" s="103">
        <f t="shared" si="2"/>
        <v>1.1080000000000001</v>
      </c>
      <c r="AL5">
        <f>PRODUCT(AK6:$AK$9)</f>
        <v>2.3739698056438359</v>
      </c>
      <c r="AO5">
        <v>1.1080000000000001</v>
      </c>
      <c r="AP5">
        <v>1.1080000000000001</v>
      </c>
    </row>
    <row r="6" spans="1:42" ht="16.5">
      <c r="A6" s="35" t="s">
        <v>5</v>
      </c>
      <c r="B6" s="3">
        <v>30000000</v>
      </c>
      <c r="C6" s="1" t="s">
        <v>6</v>
      </c>
      <c r="D6" s="3">
        <v>30000000</v>
      </c>
      <c r="E6" s="5">
        <v>31797</v>
      </c>
      <c r="F6" s="25"/>
      <c r="G6" s="25"/>
      <c r="H6" s="25"/>
      <c r="I6" s="25"/>
      <c r="J6" s="5" t="str">
        <f t="shared" si="3"/>
        <v>20</v>
      </c>
      <c r="K6" s="5" t="str">
        <f t="shared" si="4"/>
        <v>01</v>
      </c>
      <c r="L6" s="5" t="str">
        <f t="shared" si="5"/>
        <v>1987</v>
      </c>
      <c r="M6" s="5">
        <f t="shared" si="6"/>
        <v>31797</v>
      </c>
      <c r="N6" s="64">
        <f t="shared" si="0"/>
        <v>0.94246575342465755</v>
      </c>
      <c r="O6" s="28">
        <f t="shared" si="1"/>
        <v>3.2600303479345563</v>
      </c>
      <c r="P6" s="29">
        <f t="shared" si="7"/>
        <v>97800910.438036695</v>
      </c>
      <c r="Q6" s="25"/>
      <c r="R6" s="25"/>
      <c r="S6" s="25"/>
      <c r="T6" s="27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>
        <f t="shared" si="8"/>
        <v>2110</v>
      </c>
      <c r="AG6" s="56">
        <f t="shared" si="9"/>
        <v>206359.9210242574</v>
      </c>
      <c r="AI6" s="109" t="s">
        <v>59</v>
      </c>
      <c r="AJ6" s="73">
        <v>12.4</v>
      </c>
      <c r="AK6" s="103">
        <f t="shared" si="2"/>
        <v>1.1240000000000001</v>
      </c>
      <c r="AL6">
        <f>PRODUCT(AK7:$AK$9)</f>
        <v>2.1120727808219177</v>
      </c>
      <c r="AO6">
        <v>1.1240000000000001</v>
      </c>
      <c r="AP6">
        <v>1.1240000000000001</v>
      </c>
    </row>
    <row r="7" spans="1:42" ht="16.5">
      <c r="A7" s="35" t="s">
        <v>7</v>
      </c>
      <c r="B7" s="3">
        <v>20000000</v>
      </c>
      <c r="C7" s="1" t="s">
        <v>8</v>
      </c>
      <c r="D7" s="3">
        <v>20000000</v>
      </c>
      <c r="E7" s="5">
        <v>31807</v>
      </c>
      <c r="F7" s="25"/>
      <c r="G7" s="25"/>
      <c r="H7" s="25"/>
      <c r="I7" s="25"/>
      <c r="J7" s="5" t="str">
        <f t="shared" si="3"/>
        <v>30</v>
      </c>
      <c r="K7" s="5" t="str">
        <f t="shared" si="4"/>
        <v>01</v>
      </c>
      <c r="L7" s="5" t="str">
        <f t="shared" si="5"/>
        <v>1987</v>
      </c>
      <c r="M7" s="5">
        <f t="shared" si="6"/>
        <v>31807</v>
      </c>
      <c r="N7" s="64">
        <f t="shared" si="0"/>
        <v>0.91506849315068495</v>
      </c>
      <c r="O7" s="28">
        <f t="shared" si="1"/>
        <v>3.2417259350484757</v>
      </c>
      <c r="P7" s="29">
        <f t="shared" si="7"/>
        <v>64834518.700969517</v>
      </c>
      <c r="Q7" s="25"/>
      <c r="R7" s="25"/>
      <c r="S7" s="25"/>
      <c r="T7" s="27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>
        <f t="shared" si="8"/>
        <v>2100</v>
      </c>
      <c r="AG7" s="56">
        <f t="shared" si="9"/>
        <v>136152.48927203598</v>
      </c>
      <c r="AI7" s="109" t="s">
        <v>60</v>
      </c>
      <c r="AJ7" s="73">
        <v>21.5</v>
      </c>
      <c r="AK7" s="103">
        <f t="shared" si="2"/>
        <v>1.2150000000000001</v>
      </c>
      <c r="AL7">
        <f>PRODUCT(AK8:$AK$9)</f>
        <v>1.7383315068493148</v>
      </c>
      <c r="AO7">
        <v>1.2150000000000001</v>
      </c>
      <c r="AP7">
        <v>1.2150000000000001</v>
      </c>
    </row>
    <row r="8" spans="1:42" ht="16.5">
      <c r="A8" s="35" t="s">
        <v>9</v>
      </c>
      <c r="B8" s="3">
        <v>-15000000</v>
      </c>
      <c r="C8" s="1" t="s">
        <v>10</v>
      </c>
      <c r="D8" s="3">
        <v>-15000000</v>
      </c>
      <c r="E8" s="5">
        <v>31831</v>
      </c>
      <c r="F8" s="25"/>
      <c r="G8" s="25"/>
      <c r="H8" s="25"/>
      <c r="I8" s="25"/>
      <c r="J8" s="5" t="str">
        <f t="shared" ref="J8:J20" si="10">RIGHT(C8,2)</f>
        <v>23</v>
      </c>
      <c r="K8" s="5" t="str">
        <f t="shared" ref="K8:K20" si="11">MID(C8,6,2)</f>
        <v>02</v>
      </c>
      <c r="L8" s="5" t="str">
        <f t="shared" ref="L8:L20" si="12">SUBSTITUTE(LEFT(C8,4),13,19)</f>
        <v>1987</v>
      </c>
      <c r="M8" s="5">
        <f t="shared" ref="M8:M20" si="13">DATE(L8,K8,J8)</f>
        <v>31831</v>
      </c>
      <c r="N8" s="64">
        <f t="shared" si="0"/>
        <v>0.84931506849315064</v>
      </c>
      <c r="O8" s="28">
        <f t="shared" si="1"/>
        <v>3.1977953441218814</v>
      </c>
      <c r="P8" s="29">
        <f t="shared" ref="P8:P20" si="14">O8*D8</f>
        <v>-47966930.16182822</v>
      </c>
      <c r="Q8" s="25"/>
      <c r="R8" s="25"/>
      <c r="S8" s="25"/>
      <c r="T8" s="27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>
        <f t="shared" si="8"/>
        <v>2076</v>
      </c>
      <c r="AG8" s="56">
        <f t="shared" si="9"/>
        <v>-99579.347015955384</v>
      </c>
      <c r="AI8" s="109" t="s">
        <v>61</v>
      </c>
      <c r="AJ8" s="73">
        <v>30.5</v>
      </c>
      <c r="AK8" s="103">
        <f t="shared" si="2"/>
        <v>1.3049999999999999</v>
      </c>
      <c r="AL8">
        <f>PRODUCT(AK9:$AK$9)</f>
        <v>1.3320547945205479</v>
      </c>
      <c r="AO8">
        <v>1.3049999999999999</v>
      </c>
      <c r="AP8">
        <v>1.3049999999999999</v>
      </c>
    </row>
    <row r="9" spans="1:42" ht="17.25" thickBot="1">
      <c r="A9" s="35" t="s">
        <v>11</v>
      </c>
      <c r="B9" s="3">
        <v>15000000</v>
      </c>
      <c r="C9" s="1" t="s">
        <v>12</v>
      </c>
      <c r="D9" s="3">
        <v>15000000</v>
      </c>
      <c r="E9" s="5">
        <v>31948</v>
      </c>
      <c r="F9" s="25"/>
      <c r="G9" s="25"/>
      <c r="H9" s="25"/>
      <c r="I9" s="25"/>
      <c r="J9" s="5" t="str">
        <f t="shared" si="10"/>
        <v>20</v>
      </c>
      <c r="K9" s="5" t="str">
        <f t="shared" si="11"/>
        <v>06</v>
      </c>
      <c r="L9" s="5" t="str">
        <f t="shared" si="12"/>
        <v>1987</v>
      </c>
      <c r="M9" s="5">
        <f t="shared" si="13"/>
        <v>31948</v>
      </c>
      <c r="N9" s="64">
        <f t="shared" si="0"/>
        <v>0.52876712328767128</v>
      </c>
      <c r="O9" s="28">
        <f t="shared" si="1"/>
        <v>2.9836337133547337</v>
      </c>
      <c r="P9" s="29">
        <f t="shared" si="14"/>
        <v>44754505.700321004</v>
      </c>
      <c r="Q9" s="25"/>
      <c r="R9" s="25"/>
      <c r="S9" s="25"/>
      <c r="T9" s="27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>
        <f t="shared" si="8"/>
        <v>1959</v>
      </c>
      <c r="AG9" s="56">
        <f t="shared" si="9"/>
        <v>87674.076666928842</v>
      </c>
      <c r="AI9" s="110" t="s">
        <v>62</v>
      </c>
      <c r="AJ9" s="111">
        <v>40</v>
      </c>
      <c r="AK9" s="104">
        <f>1+AJ9/100*YEARFRAC(DATE(92,1,1),AF1,3)</f>
        <v>1.3320547945205479</v>
      </c>
      <c r="AL9">
        <v>1</v>
      </c>
      <c r="AO9">
        <v>1.4</v>
      </c>
      <c r="AP9">
        <v>1.3320547945205479</v>
      </c>
    </row>
    <row r="10" spans="1:42" ht="16.5">
      <c r="A10" s="35" t="s">
        <v>13</v>
      </c>
      <c r="B10" s="3">
        <v>18000000</v>
      </c>
      <c r="C10" s="1" t="s">
        <v>14</v>
      </c>
      <c r="D10" s="3">
        <v>18000000</v>
      </c>
      <c r="E10" s="5">
        <v>32461</v>
      </c>
      <c r="F10" s="25"/>
      <c r="G10" s="25"/>
      <c r="H10" s="25"/>
      <c r="I10" s="25"/>
      <c r="J10" s="5" t="str">
        <f t="shared" si="10"/>
        <v>14</v>
      </c>
      <c r="K10" s="5" t="str">
        <f t="shared" si="11"/>
        <v>11</v>
      </c>
      <c r="L10" s="5" t="str">
        <f t="shared" si="12"/>
        <v>1988</v>
      </c>
      <c r="M10" s="5">
        <f t="shared" si="13"/>
        <v>32461</v>
      </c>
      <c r="N10" s="64">
        <f t="shared" si="0"/>
        <v>0.12602739726027398</v>
      </c>
      <c r="O10" s="28">
        <f t="shared" si="1"/>
        <v>2.4062818111080513</v>
      </c>
      <c r="P10" s="29">
        <f t="shared" si="14"/>
        <v>43313072.599944927</v>
      </c>
      <c r="Q10" s="25"/>
      <c r="R10" s="25"/>
      <c r="S10" s="25"/>
      <c r="T10" s="27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>
        <f t="shared" si="8"/>
        <v>1446</v>
      </c>
      <c r="AG10" s="56">
        <f t="shared" si="9"/>
        <v>62630.702979520363</v>
      </c>
      <c r="AI10" s="20"/>
      <c r="AJ10" s="20"/>
      <c r="AK10" s="101"/>
    </row>
    <row r="11" spans="1:42" ht="16.5">
      <c r="A11" s="35" t="s">
        <v>15</v>
      </c>
      <c r="B11" s="3">
        <v>9970000</v>
      </c>
      <c r="C11" s="1" t="s">
        <v>16</v>
      </c>
      <c r="D11" s="3">
        <v>9970000</v>
      </c>
      <c r="E11" s="5">
        <v>32629</v>
      </c>
      <c r="F11" s="25"/>
      <c r="G11" s="25"/>
      <c r="H11" s="25"/>
      <c r="I11" s="25"/>
      <c r="J11" s="5" t="str">
        <f t="shared" si="10"/>
        <v>31</v>
      </c>
      <c r="K11" s="5" t="str">
        <f t="shared" si="11"/>
        <v>04</v>
      </c>
      <c r="L11" s="5" t="str">
        <f t="shared" si="12"/>
        <v>1989</v>
      </c>
      <c r="M11" s="5">
        <f t="shared" si="13"/>
        <v>32629</v>
      </c>
      <c r="N11" s="64">
        <f t="shared" si="0"/>
        <v>0.66575342465753429</v>
      </c>
      <c r="O11" s="28">
        <f t="shared" si="1"/>
        <v>2.2864316220047289</v>
      </c>
      <c r="P11" s="29">
        <f t="shared" si="14"/>
        <v>22795723.271387149</v>
      </c>
      <c r="Q11" s="25"/>
      <c r="R11" s="25"/>
      <c r="S11" s="25"/>
      <c r="T11" s="27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>
        <f t="shared" si="8"/>
        <v>1278</v>
      </c>
      <c r="AG11" s="56">
        <f t="shared" si="9"/>
        <v>29132.934340832777</v>
      </c>
    </row>
    <row r="12" spans="1:42" ht="16.5">
      <c r="A12" s="35" t="s">
        <v>17</v>
      </c>
      <c r="B12" s="3">
        <v>9970000</v>
      </c>
      <c r="C12" s="1" t="s">
        <v>18</v>
      </c>
      <c r="D12" s="3">
        <v>9970000</v>
      </c>
      <c r="E12" s="5">
        <v>32749</v>
      </c>
      <c r="F12" s="25"/>
      <c r="G12" s="25"/>
      <c r="H12" s="25"/>
      <c r="I12" s="25"/>
      <c r="J12" s="5" t="str">
        <f t="shared" si="10"/>
        <v>29</v>
      </c>
      <c r="K12" s="5" t="str">
        <f t="shared" si="11"/>
        <v>08</v>
      </c>
      <c r="L12" s="5" t="str">
        <f t="shared" si="12"/>
        <v>1989</v>
      </c>
      <c r="M12" s="5">
        <f t="shared" si="13"/>
        <v>32749</v>
      </c>
      <c r="N12" s="64">
        <f t="shared" si="0"/>
        <v>0.33698630136986302</v>
      </c>
      <c r="O12" s="28">
        <f t="shared" si="1"/>
        <v>2.2003284905564269</v>
      </c>
      <c r="P12" s="29">
        <f t="shared" si="14"/>
        <v>21937275.050847575</v>
      </c>
      <c r="Q12" s="25"/>
      <c r="R12" s="25"/>
      <c r="S12" s="25"/>
      <c r="T12" s="27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>
        <f t="shared" si="8"/>
        <v>1158</v>
      </c>
      <c r="AG12" s="56">
        <f t="shared" si="9"/>
        <v>25403.364508881492</v>
      </c>
    </row>
    <row r="13" spans="1:42" ht="16.5">
      <c r="A13" s="35" t="s">
        <v>19</v>
      </c>
      <c r="B13" s="3">
        <v>9970000</v>
      </c>
      <c r="C13" s="1" t="s">
        <v>20</v>
      </c>
      <c r="D13" s="3">
        <v>9970000</v>
      </c>
      <c r="E13" s="5">
        <v>32838</v>
      </c>
      <c r="F13" s="25"/>
      <c r="G13" s="25"/>
      <c r="H13" s="25"/>
      <c r="I13" s="25"/>
      <c r="J13" s="5" t="str">
        <f t="shared" si="10"/>
        <v>26</v>
      </c>
      <c r="K13" s="5" t="str">
        <f t="shared" si="11"/>
        <v>11</v>
      </c>
      <c r="L13" s="5" t="str">
        <f t="shared" si="12"/>
        <v>1989</v>
      </c>
      <c r="M13" s="5">
        <f t="shared" si="13"/>
        <v>32838</v>
      </c>
      <c r="N13" s="64">
        <f t="shared" si="0"/>
        <v>9.3150684931506855E-2</v>
      </c>
      <c r="O13" s="28">
        <f t="shared" si="1"/>
        <v>2.1364686680656031</v>
      </c>
      <c r="P13" s="29">
        <f t="shared" si="14"/>
        <v>21300592.620614063</v>
      </c>
      <c r="Q13" s="25"/>
      <c r="R13" s="25"/>
      <c r="S13" s="25"/>
      <c r="T13" s="27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>
        <f t="shared" si="8"/>
        <v>1069</v>
      </c>
      <c r="AG13" s="56">
        <f t="shared" si="9"/>
        <v>22770.333511436431</v>
      </c>
    </row>
    <row r="14" spans="1:42" ht="16.5">
      <c r="A14" s="35" t="s">
        <v>21</v>
      </c>
      <c r="B14" s="3">
        <v>9970000</v>
      </c>
      <c r="C14" s="1" t="s">
        <v>22</v>
      </c>
      <c r="D14" s="3">
        <v>9970000</v>
      </c>
      <c r="E14" s="5">
        <v>32931</v>
      </c>
      <c r="F14" s="25"/>
      <c r="G14" s="25"/>
      <c r="H14" s="25"/>
      <c r="I14" s="25"/>
      <c r="J14" s="5" t="str">
        <f t="shared" si="10"/>
        <v>27</v>
      </c>
      <c r="K14" s="5" t="str">
        <f t="shared" si="11"/>
        <v>02</v>
      </c>
      <c r="L14" s="5" t="str">
        <f t="shared" si="12"/>
        <v>1990</v>
      </c>
      <c r="M14" s="5">
        <f t="shared" si="13"/>
        <v>32931</v>
      </c>
      <c r="N14" s="64">
        <f t="shared" si="0"/>
        <v>0.83835616438356164</v>
      </c>
      <c r="O14" s="28">
        <f t="shared" si="1"/>
        <v>2.0516598077688117</v>
      </c>
      <c r="P14" s="29">
        <f t="shared" si="14"/>
        <v>20455048.283455051</v>
      </c>
      <c r="Q14" s="25"/>
      <c r="R14" s="25"/>
      <c r="S14" s="25"/>
      <c r="T14" s="27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>
        <f t="shared" si="8"/>
        <v>976</v>
      </c>
      <c r="AG14" s="56">
        <f t="shared" si="9"/>
        <v>19964.127124652132</v>
      </c>
    </row>
    <row r="15" spans="1:42" ht="16.5">
      <c r="A15" s="35" t="s">
        <v>23</v>
      </c>
      <c r="B15" s="3">
        <v>9970000</v>
      </c>
      <c r="C15" s="1" t="s">
        <v>24</v>
      </c>
      <c r="D15" s="3">
        <v>9970000</v>
      </c>
      <c r="E15" s="5">
        <v>33008</v>
      </c>
      <c r="F15" s="25"/>
      <c r="G15" s="25"/>
      <c r="H15" s="25"/>
      <c r="I15" s="25"/>
      <c r="J15" s="5" t="str">
        <f t="shared" si="10"/>
        <v>۱۵</v>
      </c>
      <c r="K15" s="5" t="str">
        <f t="shared" si="11"/>
        <v>۰۵</v>
      </c>
      <c r="L15" s="28" t="s">
        <v>60</v>
      </c>
      <c r="M15" s="5">
        <f t="shared" si="13"/>
        <v>33008</v>
      </c>
      <c r="N15" s="64">
        <f t="shared" si="0"/>
        <v>0.62739726027397258</v>
      </c>
      <c r="O15" s="28">
        <f t="shared" si="1"/>
        <v>1.9728157581910302</v>
      </c>
      <c r="P15" s="29">
        <f t="shared" si="14"/>
        <v>19668973.10916457</v>
      </c>
      <c r="Q15" s="25"/>
      <c r="R15" s="25"/>
      <c r="S15" s="25"/>
      <c r="T15" s="27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>
        <f t="shared" si="8"/>
        <v>899</v>
      </c>
      <c r="AG15" s="56">
        <f t="shared" si="9"/>
        <v>17682.406825138947</v>
      </c>
    </row>
    <row r="16" spans="1:42" ht="16.5">
      <c r="A16" s="35" t="s">
        <v>25</v>
      </c>
      <c r="B16" s="3">
        <v>9970000</v>
      </c>
      <c r="C16" s="1" t="s">
        <v>26</v>
      </c>
      <c r="D16" s="3">
        <v>9970000</v>
      </c>
      <c r="E16" s="5">
        <v>33111</v>
      </c>
      <c r="F16" s="25"/>
      <c r="G16" s="25"/>
      <c r="H16" s="25"/>
      <c r="I16" s="25"/>
      <c r="J16" s="5" t="str">
        <f t="shared" si="10"/>
        <v>۲۶</v>
      </c>
      <c r="K16" s="5" t="str">
        <f t="shared" si="11"/>
        <v>۰۸</v>
      </c>
      <c r="L16" s="28" t="s">
        <v>60</v>
      </c>
      <c r="M16" s="5">
        <f t="shared" si="13"/>
        <v>33111</v>
      </c>
      <c r="N16" s="64">
        <f t="shared" si="0"/>
        <v>0.34520547945205482</v>
      </c>
      <c r="O16" s="28">
        <f t="shared" si="1"/>
        <v>1.8673490425220487</v>
      </c>
      <c r="P16" s="29">
        <f t="shared" si="14"/>
        <v>18617469.953944825</v>
      </c>
      <c r="Q16" s="67"/>
      <c r="R16" s="67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>
        <f t="shared" si="8"/>
        <v>796</v>
      </c>
      <c r="AG16" s="56">
        <f t="shared" si="9"/>
        <v>14819.50608334008</v>
      </c>
    </row>
    <row r="17" spans="1:38" ht="16.5">
      <c r="A17" s="36" t="s">
        <v>27</v>
      </c>
      <c r="B17" s="3">
        <v>9970000</v>
      </c>
      <c r="C17" s="1" t="s">
        <v>28</v>
      </c>
      <c r="D17" s="3">
        <v>9970000</v>
      </c>
      <c r="E17" s="5">
        <v>33206</v>
      </c>
      <c r="F17" s="25"/>
      <c r="G17" s="25"/>
      <c r="H17" s="25"/>
      <c r="I17" s="25"/>
      <c r="J17" s="5" t="str">
        <f t="shared" si="10"/>
        <v>۲۹</v>
      </c>
      <c r="K17" s="5" t="str">
        <f t="shared" si="11"/>
        <v>۱۱</v>
      </c>
      <c r="L17" s="28" t="s">
        <v>60</v>
      </c>
      <c r="M17" s="5">
        <f t="shared" si="13"/>
        <v>33206</v>
      </c>
      <c r="N17" s="64">
        <f t="shared" si="0"/>
        <v>8.4931506849315067E-2</v>
      </c>
      <c r="O17" s="28">
        <f t="shared" si="1"/>
        <v>1.7700739164195907</v>
      </c>
      <c r="P17" s="29">
        <f t="shared" si="14"/>
        <v>17647636.946703319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>
        <f t="shared" si="8"/>
        <v>701</v>
      </c>
      <c r="AG17" s="56">
        <f t="shared" si="9"/>
        <v>12370.993499639028</v>
      </c>
      <c r="AK17" s="86"/>
      <c r="AL17" s="87"/>
    </row>
    <row r="18" spans="1:38" ht="16.5">
      <c r="A18" s="35" t="s">
        <v>29</v>
      </c>
      <c r="B18" s="3">
        <v>26301110</v>
      </c>
      <c r="C18" s="1" t="s">
        <v>30</v>
      </c>
      <c r="D18" s="3">
        <v>26301110</v>
      </c>
      <c r="E18" s="5">
        <v>33541</v>
      </c>
      <c r="F18" s="25"/>
      <c r="G18" s="25"/>
      <c r="H18" s="25"/>
      <c r="I18" s="25"/>
      <c r="J18" s="5" t="str">
        <f t="shared" si="10"/>
        <v>30</v>
      </c>
      <c r="K18" s="5" t="str">
        <f t="shared" si="11"/>
        <v>10</v>
      </c>
      <c r="L18" s="5" t="str">
        <f t="shared" si="12"/>
        <v>1991</v>
      </c>
      <c r="M18" s="5">
        <f t="shared" si="13"/>
        <v>33541</v>
      </c>
      <c r="N18" s="64">
        <f t="shared" ref="N18:N28" si="15">IF(M18&lt;DATE(1992,1,1),YEARFRAC(DATE(L18,12,30),M18,3),($AF$1-M18)/365)</f>
        <v>0.16712328767123288</v>
      </c>
      <c r="O18" s="28">
        <f t="shared" si="1"/>
        <v>1.3999530943891909</v>
      </c>
      <c r="P18" s="29">
        <f t="shared" si="14"/>
        <v>36820320.330370493</v>
      </c>
      <c r="Q18" s="25"/>
      <c r="R18" s="25"/>
      <c r="S18" s="25"/>
      <c r="T18" s="27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>
        <f t="shared" si="8"/>
        <v>366</v>
      </c>
      <c r="AG18" s="56">
        <f t="shared" si="9"/>
        <v>13476.2372409156</v>
      </c>
    </row>
    <row r="19" spans="1:38" ht="16.5">
      <c r="A19" s="35" t="s">
        <v>31</v>
      </c>
      <c r="B19" s="3">
        <v>26300000</v>
      </c>
      <c r="C19" s="1" t="s">
        <v>32</v>
      </c>
      <c r="D19" s="3">
        <v>26300000</v>
      </c>
      <c r="E19" s="5">
        <v>33602</v>
      </c>
      <c r="F19" s="25"/>
      <c r="G19" s="25"/>
      <c r="H19" s="25"/>
      <c r="I19" s="25"/>
      <c r="J19" s="5" t="str">
        <f t="shared" si="10"/>
        <v>30</v>
      </c>
      <c r="K19" s="5" t="str">
        <f t="shared" si="11"/>
        <v>12</v>
      </c>
      <c r="L19" s="5" t="str">
        <f t="shared" si="12"/>
        <v>1991</v>
      </c>
      <c r="M19" s="5">
        <f t="shared" si="13"/>
        <v>33602</v>
      </c>
      <c r="N19" s="64">
        <f t="shared" si="15"/>
        <v>0</v>
      </c>
      <c r="O19" s="28">
        <f t="shared" si="1"/>
        <v>1.3320547945205479</v>
      </c>
      <c r="P19" s="29">
        <f t="shared" si="14"/>
        <v>35033041.09589041</v>
      </c>
      <c r="Q19" s="25"/>
      <c r="R19" s="25"/>
      <c r="S19" s="25"/>
      <c r="T19" s="27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>
        <f t="shared" si="8"/>
        <v>305</v>
      </c>
      <c r="AG19" s="56">
        <f t="shared" si="9"/>
        <v>10685.077534246575</v>
      </c>
    </row>
    <row r="20" spans="1:38" ht="16.5" hidden="1">
      <c r="A20" s="35" t="s">
        <v>31</v>
      </c>
      <c r="B20" s="3">
        <v>0</v>
      </c>
      <c r="C20" s="1" t="s">
        <v>33</v>
      </c>
      <c r="D20" s="3">
        <v>0</v>
      </c>
      <c r="E20" s="5">
        <v>33724</v>
      </c>
      <c r="F20" s="112" t="s">
        <v>51</v>
      </c>
      <c r="G20" s="25"/>
      <c r="H20" s="25"/>
      <c r="I20" s="25"/>
      <c r="J20" s="5" t="str">
        <f t="shared" si="10"/>
        <v>30</v>
      </c>
      <c r="K20" s="5" t="str">
        <f t="shared" si="11"/>
        <v>04</v>
      </c>
      <c r="L20" s="5" t="str">
        <f t="shared" si="12"/>
        <v>1992</v>
      </c>
      <c r="M20" s="5">
        <f t="shared" si="13"/>
        <v>33724</v>
      </c>
      <c r="N20" s="64">
        <f t="shared" si="15"/>
        <v>0.50136986301369868</v>
      </c>
      <c r="O20" s="28">
        <f t="shared" si="1"/>
        <v>1.2005479452054795</v>
      </c>
      <c r="P20" s="29">
        <f t="shared" si="14"/>
        <v>0</v>
      </c>
      <c r="Q20" s="25"/>
      <c r="R20" s="25"/>
      <c r="S20" s="25"/>
      <c r="T20" s="27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>
        <f t="shared" si="8"/>
        <v>183</v>
      </c>
      <c r="AG20" s="56">
        <f t="shared" si="9"/>
        <v>0</v>
      </c>
    </row>
    <row r="21" spans="1:38" ht="16.5" hidden="1">
      <c r="A21" s="35" t="s">
        <v>31</v>
      </c>
      <c r="B21" s="3">
        <v>0</v>
      </c>
      <c r="C21" s="1" t="s">
        <v>34</v>
      </c>
      <c r="D21" s="3">
        <v>0</v>
      </c>
      <c r="E21" s="5">
        <v>33785</v>
      </c>
      <c r="F21" s="112"/>
      <c r="G21" s="25"/>
      <c r="H21" s="25"/>
      <c r="I21" s="25"/>
      <c r="J21" s="5" t="str">
        <f t="shared" ref="J21:J29" si="16">RIGHT(C21,2)</f>
        <v>30</v>
      </c>
      <c r="K21" s="5" t="str">
        <f t="shared" ref="K21:K29" si="17">MID(C21,6,2)</f>
        <v>06</v>
      </c>
      <c r="L21" s="5" t="str">
        <f t="shared" ref="L21:L29" si="18">SUBSTITUTE(LEFT(C21,4),13,19)</f>
        <v>1992</v>
      </c>
      <c r="M21" s="5">
        <f t="shared" ref="M21:M29" si="19">DATE(L21,K21,J21)</f>
        <v>33785</v>
      </c>
      <c r="N21" s="64">
        <f t="shared" si="15"/>
        <v>0.33424657534246577</v>
      </c>
      <c r="O21" s="28">
        <f t="shared" si="1"/>
        <v>1.1336986301369862</v>
      </c>
      <c r="P21" s="29">
        <f t="shared" ref="P21:P29" si="20">O21*D21</f>
        <v>0</v>
      </c>
      <c r="Q21" s="25"/>
      <c r="R21" s="25"/>
      <c r="S21" s="25"/>
      <c r="T21" s="27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>
        <f t="shared" si="8"/>
        <v>122</v>
      </c>
      <c r="AG21" s="56">
        <f t="shared" si="9"/>
        <v>0</v>
      </c>
    </row>
    <row r="22" spans="1:38" ht="16.5" hidden="1">
      <c r="A22" s="35" t="s">
        <v>31</v>
      </c>
      <c r="B22" s="3">
        <v>0</v>
      </c>
      <c r="C22" s="1" t="s">
        <v>35</v>
      </c>
      <c r="D22" s="3">
        <v>0</v>
      </c>
      <c r="E22" s="5">
        <v>33846</v>
      </c>
      <c r="F22" s="112"/>
      <c r="G22" s="25"/>
      <c r="H22" s="25"/>
      <c r="I22" s="25"/>
      <c r="J22" s="5" t="str">
        <f t="shared" si="16"/>
        <v>30</v>
      </c>
      <c r="K22" s="5" t="str">
        <f t="shared" si="17"/>
        <v>08</v>
      </c>
      <c r="L22" s="5" t="str">
        <f t="shared" si="18"/>
        <v>1992</v>
      </c>
      <c r="M22" s="5">
        <f t="shared" si="19"/>
        <v>33846</v>
      </c>
      <c r="N22" s="64">
        <f t="shared" si="15"/>
        <v>0.16712328767123288</v>
      </c>
      <c r="O22" s="28">
        <f t="shared" si="1"/>
        <v>1.0668493150684932</v>
      </c>
      <c r="P22" s="29">
        <f t="shared" si="20"/>
        <v>0</v>
      </c>
      <c r="Q22" s="25"/>
      <c r="R22" s="25"/>
      <c r="S22" s="25"/>
      <c r="T22" s="27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>
        <f t="shared" si="8"/>
        <v>61</v>
      </c>
      <c r="AG22" s="56">
        <f t="shared" si="9"/>
        <v>0</v>
      </c>
    </row>
    <row r="23" spans="1:38" ht="16.5" hidden="1">
      <c r="A23" s="35" t="s">
        <v>31</v>
      </c>
      <c r="B23" s="3">
        <v>0</v>
      </c>
      <c r="C23" s="1" t="s">
        <v>36</v>
      </c>
      <c r="D23" s="3">
        <v>0</v>
      </c>
      <c r="E23" s="5">
        <v>33907</v>
      </c>
      <c r="F23" s="112"/>
      <c r="G23" s="25"/>
      <c r="H23" s="25"/>
      <c r="I23" s="25"/>
      <c r="J23" s="5" t="str">
        <f t="shared" si="16"/>
        <v>30</v>
      </c>
      <c r="K23" s="5" t="str">
        <f t="shared" si="17"/>
        <v>10</v>
      </c>
      <c r="L23" s="5" t="str">
        <f t="shared" si="18"/>
        <v>1992</v>
      </c>
      <c r="M23" s="5">
        <f t="shared" si="19"/>
        <v>33907</v>
      </c>
      <c r="N23" s="64">
        <f t="shared" si="15"/>
        <v>0</v>
      </c>
      <c r="O23" s="28">
        <f t="shared" si="1"/>
        <v>1</v>
      </c>
      <c r="P23" s="29">
        <f t="shared" si="20"/>
        <v>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>
        <f t="shared" si="8"/>
        <v>0</v>
      </c>
      <c r="AG23" s="56">
        <f t="shared" si="9"/>
        <v>0</v>
      </c>
    </row>
    <row r="24" spans="1:38" ht="16.5" hidden="1">
      <c r="A24" s="35" t="s">
        <v>31</v>
      </c>
      <c r="B24" s="3">
        <v>0</v>
      </c>
      <c r="C24" s="1" t="s">
        <v>37</v>
      </c>
      <c r="D24" s="3">
        <v>0</v>
      </c>
      <c r="E24" s="5">
        <v>33967</v>
      </c>
      <c r="F24" s="112"/>
      <c r="G24" s="25"/>
      <c r="H24" s="25"/>
      <c r="I24" s="25"/>
      <c r="J24" s="5" t="str">
        <f t="shared" si="16"/>
        <v>29</v>
      </c>
      <c r="K24" s="5" t="str">
        <f t="shared" si="17"/>
        <v>12</v>
      </c>
      <c r="L24" s="5" t="str">
        <f t="shared" si="18"/>
        <v>1992</v>
      </c>
      <c r="M24" s="5">
        <f t="shared" si="19"/>
        <v>33967</v>
      </c>
      <c r="N24" s="64">
        <f t="shared" si="15"/>
        <v>-0.16438356164383561</v>
      </c>
      <c r="O24" s="28">
        <f t="shared" si="1"/>
        <v>0.9342465753424658</v>
      </c>
      <c r="P24" s="29">
        <f t="shared" si="20"/>
        <v>0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>
        <f t="shared" si="8"/>
        <v>-60</v>
      </c>
      <c r="AG24" s="56">
        <f t="shared" si="9"/>
        <v>0</v>
      </c>
    </row>
    <row r="25" spans="1:38" ht="16.5" hidden="1">
      <c r="A25" s="35" t="s">
        <v>31</v>
      </c>
      <c r="B25" s="3">
        <v>0</v>
      </c>
      <c r="C25" s="1" t="s">
        <v>38</v>
      </c>
      <c r="D25" s="3">
        <v>0</v>
      </c>
      <c r="E25" s="5">
        <v>34028</v>
      </c>
      <c r="F25" s="112"/>
      <c r="G25" s="25"/>
      <c r="H25" s="25"/>
      <c r="I25" s="25"/>
      <c r="J25" s="5" t="str">
        <f t="shared" si="16"/>
        <v>30</v>
      </c>
      <c r="K25" s="5" t="str">
        <f t="shared" si="17"/>
        <v>02</v>
      </c>
      <c r="L25" s="5" t="str">
        <f t="shared" si="18"/>
        <v>1993</v>
      </c>
      <c r="M25" s="5">
        <f t="shared" si="19"/>
        <v>34030</v>
      </c>
      <c r="N25" s="64">
        <f t="shared" si="15"/>
        <v>-0.33698630136986302</v>
      </c>
      <c r="O25" s="28">
        <v>0</v>
      </c>
      <c r="P25" s="29">
        <v>0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>
        <f t="shared" si="8"/>
        <v>-123</v>
      </c>
      <c r="AG25" s="56">
        <f t="shared" si="9"/>
        <v>0</v>
      </c>
    </row>
    <row r="26" spans="1:38" ht="16.5">
      <c r="A26" s="35" t="s">
        <v>29</v>
      </c>
      <c r="B26" s="3">
        <v>26000000</v>
      </c>
      <c r="C26" s="1" t="s">
        <v>39</v>
      </c>
      <c r="D26" s="3">
        <v>26000000</v>
      </c>
      <c r="E26" s="5">
        <v>33655</v>
      </c>
      <c r="F26" s="46"/>
      <c r="G26" s="25"/>
      <c r="H26" s="25"/>
      <c r="I26" s="25"/>
      <c r="J26" s="5" t="str">
        <f t="shared" si="16"/>
        <v>21</v>
      </c>
      <c r="K26" s="5" t="str">
        <f t="shared" si="17"/>
        <v>02</v>
      </c>
      <c r="L26" s="5" t="str">
        <f t="shared" si="18"/>
        <v>1992</v>
      </c>
      <c r="M26" s="5">
        <f t="shared" si="19"/>
        <v>33655</v>
      </c>
      <c r="N26" s="64">
        <f t="shared" si="15"/>
        <v>0.69041095890410964</v>
      </c>
      <c r="O26" s="28">
        <f>(1+N26*VLOOKUP(L26,$AI$3:$AK$9,2,FALSE)/100)*VLOOKUP(L26,$AI$3:$AL$9,4,FALSE)</f>
        <v>1.2761643835616439</v>
      </c>
      <c r="P26" s="29">
        <f t="shared" si="20"/>
        <v>33180273.97260274</v>
      </c>
      <c r="Q26" s="25"/>
      <c r="R26" s="25"/>
      <c r="S26" s="25"/>
      <c r="T26" s="25"/>
      <c r="U26" s="68"/>
      <c r="V26" s="25"/>
      <c r="W26" s="25"/>
      <c r="X26" s="25"/>
      <c r="Y26" s="68"/>
      <c r="Z26" s="25"/>
      <c r="AA26" s="25"/>
      <c r="AB26" s="25"/>
      <c r="AC26" s="25"/>
      <c r="AD26" s="25"/>
      <c r="AE26" s="25"/>
      <c r="AF26" s="25">
        <f t="shared" si="8"/>
        <v>252</v>
      </c>
      <c r="AG26" s="56">
        <f t="shared" si="9"/>
        <v>8361.4290410958893</v>
      </c>
    </row>
    <row r="27" spans="1:38" ht="16.5">
      <c r="A27" s="35" t="s">
        <v>40</v>
      </c>
      <c r="B27" s="3">
        <v>250000000</v>
      </c>
      <c r="C27" s="3"/>
      <c r="D27" s="3"/>
      <c r="E27" s="5">
        <v>32461</v>
      </c>
      <c r="F27" s="25"/>
      <c r="G27" s="25"/>
      <c r="H27" s="25"/>
      <c r="I27" s="25"/>
      <c r="J27" s="5" t="str">
        <f t="shared" si="16"/>
        <v/>
      </c>
      <c r="K27" s="5" t="str">
        <f t="shared" si="17"/>
        <v/>
      </c>
      <c r="L27" s="5" t="str">
        <f t="shared" si="18"/>
        <v/>
      </c>
      <c r="M27" s="5">
        <v>0</v>
      </c>
      <c r="N27" s="64"/>
      <c r="O27" s="28">
        <v>0</v>
      </c>
      <c r="P27" s="29">
        <v>0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>
        <v>0</v>
      </c>
      <c r="AG27" s="56">
        <f t="shared" si="9"/>
        <v>0</v>
      </c>
    </row>
    <row r="28" spans="1:38" ht="16.5">
      <c r="A28" s="35" t="s">
        <v>41</v>
      </c>
      <c r="B28" s="3">
        <v>100000000</v>
      </c>
      <c r="C28" s="1" t="s">
        <v>42</v>
      </c>
      <c r="D28" s="3">
        <v>100000000</v>
      </c>
      <c r="E28" s="5">
        <v>33762</v>
      </c>
      <c r="F28" s="25"/>
      <c r="G28" s="25"/>
      <c r="H28" s="25"/>
      <c r="I28" s="25"/>
      <c r="J28" s="5" t="str">
        <f t="shared" si="16"/>
        <v>07</v>
      </c>
      <c r="K28" s="5" t="str">
        <f t="shared" si="17"/>
        <v>06</v>
      </c>
      <c r="L28" s="5" t="str">
        <f t="shared" si="18"/>
        <v>1992</v>
      </c>
      <c r="M28" s="5">
        <f t="shared" si="19"/>
        <v>33762</v>
      </c>
      <c r="N28" s="64">
        <f t="shared" si="15"/>
        <v>0.39726027397260272</v>
      </c>
      <c r="O28" s="28">
        <f>(1+N28*VLOOKUP(L28,$AI$3:$AK$9,2,FALSE)/100)*VLOOKUP(L28,$AI$3:$AL$9,4,FALSE)</f>
        <v>1.1589041095890411</v>
      </c>
      <c r="P28" s="29">
        <f t="shared" si="20"/>
        <v>115890410.95890412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>
        <f t="shared" si="8"/>
        <v>145</v>
      </c>
      <c r="AG28" s="56">
        <f t="shared" si="9"/>
        <v>16804.109589041098</v>
      </c>
    </row>
    <row r="29" spans="1:38" ht="16.5">
      <c r="A29" s="35" t="s">
        <v>41</v>
      </c>
      <c r="B29" s="3">
        <v>150000000</v>
      </c>
      <c r="C29" s="1" t="s">
        <v>43</v>
      </c>
      <c r="D29" s="3">
        <v>150000000</v>
      </c>
      <c r="E29" s="6">
        <v>33770</v>
      </c>
      <c r="F29" s="25"/>
      <c r="G29" s="25"/>
      <c r="H29" s="25"/>
      <c r="I29" s="25"/>
      <c r="J29" s="5" t="str">
        <f t="shared" si="16"/>
        <v>15</v>
      </c>
      <c r="K29" s="5" t="str">
        <f t="shared" si="17"/>
        <v>06</v>
      </c>
      <c r="L29" s="5" t="str">
        <f t="shared" si="18"/>
        <v>1992</v>
      </c>
      <c r="M29" s="5">
        <f t="shared" si="19"/>
        <v>33770</v>
      </c>
      <c r="N29" s="64">
        <f>IF(M29&lt;DATE(1992,1,1),YEARFRAC(DATE(L29,12,30),M29,3),($AF$1-M29)/365)</f>
        <v>0.37534246575342467</v>
      </c>
      <c r="O29" s="28">
        <f>(1+N29*VLOOKUP(L29,$AI$3:$AK$9,2,FALSE)/100)*VLOOKUP(L29,$AI$3:$AL$9,4,FALSE)</f>
        <v>1.1501369863013697</v>
      </c>
      <c r="P29" s="29">
        <f t="shared" si="20"/>
        <v>172520547.94520545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>
        <f t="shared" si="8"/>
        <v>137</v>
      </c>
      <c r="AG29" s="56">
        <f t="shared" si="9"/>
        <v>23635.315068493146</v>
      </c>
    </row>
    <row r="30" spans="1:38" ht="78.75" hidden="1" customHeight="1" thickBot="1">
      <c r="A30" s="72" t="s">
        <v>44</v>
      </c>
      <c r="B30" s="24">
        <v>-1000000000</v>
      </c>
      <c r="C30" s="69" t="s">
        <v>50</v>
      </c>
      <c r="D30" s="24">
        <f>-D31-110000000</f>
        <v>-741391110</v>
      </c>
      <c r="E30" s="6">
        <v>33815</v>
      </c>
      <c r="F30" s="70" t="s">
        <v>52</v>
      </c>
      <c r="G30" s="25"/>
      <c r="H30" s="25"/>
      <c r="I30" s="25"/>
      <c r="J30" s="25"/>
      <c r="K30" s="25"/>
      <c r="L30" s="25"/>
      <c r="M30" s="71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73"/>
    </row>
    <row r="31" spans="1:38" ht="17.25" thickBot="1">
      <c r="A31" s="85" t="s">
        <v>45</v>
      </c>
      <c r="B31" s="74">
        <f>SUM(B3:B29)</f>
        <v>881391110</v>
      </c>
      <c r="C31" s="75"/>
      <c r="D31" s="84">
        <f>SUM(D3:D29)</f>
        <v>631391110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84">
        <f>SUM(P3:P29)</f>
        <v>1294357385.2123549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>
        <f>SUM(AG3:AG29)</f>
        <v>1816504.0802698021</v>
      </c>
    </row>
    <row r="32" spans="1:38" ht="15" hidden="1">
      <c r="C32" s="31">
        <f>XIRR(D3:D30,E3:E30,0.5)</f>
        <v>6.3433397561311722E-2</v>
      </c>
      <c r="D32" s="32" t="s">
        <v>46</v>
      </c>
    </row>
    <row r="33" spans="1:36" ht="15.75" hidden="1" thickBot="1">
      <c r="A33" s="13" t="s">
        <v>48</v>
      </c>
      <c r="C33" s="16"/>
      <c r="D33" s="17" t="s">
        <v>47</v>
      </c>
    </row>
    <row r="34" spans="1:36" ht="31.5" hidden="1" customHeight="1">
      <c r="A34" s="113" t="s">
        <v>53</v>
      </c>
      <c r="B34" s="114"/>
      <c r="C34" s="114"/>
    </row>
    <row r="35" spans="1:36" hidden="1"/>
    <row r="36" spans="1:36" ht="45" hidden="1" customHeight="1">
      <c r="A36" s="115" t="s">
        <v>49</v>
      </c>
      <c r="B36" s="115"/>
      <c r="C36" s="115"/>
    </row>
    <row r="40" spans="1:36">
      <c r="AI40" s="87"/>
      <c r="AJ40" s="87"/>
    </row>
    <row r="41" spans="1:36">
      <c r="AI41" s="87"/>
      <c r="AJ41" s="87"/>
    </row>
    <row r="43" spans="1:36" ht="15">
      <c r="AJ43" s="99"/>
    </row>
  </sheetData>
  <mergeCells count="3">
    <mergeCell ref="F20:F25"/>
    <mergeCell ref="A34:C34"/>
    <mergeCell ref="A36:C3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0" orientation="landscape" r:id="rId1"/>
  <headerFooter>
    <oddHeader xml:space="preserve">&amp;C&amp;"-,Bold"&amp;14محاسبه امتياز عضو1948  </oddHeader>
    <oddFooter>&amp;L92-09-12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43"/>
  <sheetViews>
    <sheetView rightToLeft="1" tabSelected="1" workbookViewId="0">
      <selection activeCell="O16" sqref="O16"/>
    </sheetView>
  </sheetViews>
  <sheetFormatPr defaultRowHeight="14.25"/>
  <cols>
    <col min="1" max="1" width="30" bestFit="1" customWidth="1"/>
    <col min="2" max="2" width="11.625" hidden="1" customWidth="1"/>
    <col min="3" max="3" width="14.125" customWidth="1"/>
    <col min="4" max="4" width="14.625" customWidth="1"/>
    <col min="5" max="5" width="9.875" hidden="1" customWidth="1"/>
    <col min="6" max="6" width="6.5" hidden="1" customWidth="1"/>
    <col min="7" max="9" width="4" hidden="1" customWidth="1"/>
    <col min="10" max="11" width="2.875" hidden="1" customWidth="1"/>
    <col min="12" max="12" width="4.375" hidden="1" customWidth="1"/>
    <col min="13" max="13" width="10.5" hidden="1" customWidth="1"/>
    <col min="14" max="14" width="13.375" hidden="1" customWidth="1"/>
    <col min="15" max="15" width="11.25" customWidth="1"/>
    <col min="16" max="16" width="13.75" bestFit="1" customWidth="1"/>
    <col min="17" max="22" width="2.25" hidden="1" customWidth="1"/>
    <col min="23" max="23" width="8.25" hidden="1" customWidth="1"/>
    <col min="24" max="24" width="2.25" hidden="1" customWidth="1"/>
    <col min="25" max="25" width="4.25" hidden="1" customWidth="1"/>
    <col min="26" max="26" width="4.875" hidden="1" customWidth="1"/>
    <col min="27" max="27" width="13.375" hidden="1" customWidth="1"/>
    <col min="28" max="28" width="5.875" hidden="1" customWidth="1"/>
    <col min="29" max="31" width="9" hidden="1" customWidth="1"/>
    <col min="32" max="32" width="16.125" bestFit="1" customWidth="1"/>
    <col min="33" max="33" width="12.625" bestFit="1" customWidth="1"/>
    <col min="35" max="36" width="9.875" bestFit="1" customWidth="1"/>
    <col min="37" max="37" width="9" hidden="1" customWidth="1"/>
    <col min="38" max="38" width="11.875" hidden="1" customWidth="1"/>
    <col min="40" max="42" width="0" hidden="1" customWidth="1"/>
  </cols>
  <sheetData>
    <row r="1" spans="1:42" ht="53.25" customHeight="1">
      <c r="A1" s="78"/>
      <c r="B1" s="79"/>
      <c r="C1" s="80" t="s">
        <v>71</v>
      </c>
      <c r="D1" s="80" t="s">
        <v>72</v>
      </c>
      <c r="E1" s="80"/>
      <c r="F1" s="80"/>
      <c r="G1" s="80"/>
      <c r="H1" s="80"/>
      <c r="I1" s="80"/>
      <c r="J1" s="80"/>
      <c r="K1" s="80"/>
      <c r="L1" s="80"/>
      <c r="M1" s="81"/>
      <c r="N1" s="82" t="s">
        <v>69</v>
      </c>
      <c r="O1" s="80" t="s">
        <v>67</v>
      </c>
      <c r="P1" s="89" t="s">
        <v>73</v>
      </c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90">
        <v>33907</v>
      </c>
      <c r="AG1" s="83" t="s">
        <v>70</v>
      </c>
      <c r="AI1" s="105" t="s">
        <v>54</v>
      </c>
      <c r="AJ1" s="106" t="s">
        <v>55</v>
      </c>
      <c r="AK1" s="102"/>
      <c r="AL1" s="66"/>
      <c r="AP1" s="88">
        <v>0</v>
      </c>
    </row>
    <row r="2" spans="1:42" ht="21" customHeight="1">
      <c r="A2" s="91"/>
      <c r="B2" s="92"/>
      <c r="C2" s="93" t="s">
        <v>74</v>
      </c>
      <c r="D2" s="93" t="s">
        <v>75</v>
      </c>
      <c r="E2" s="93"/>
      <c r="F2" s="93"/>
      <c r="G2" s="93"/>
      <c r="H2" s="93"/>
      <c r="I2" s="93"/>
      <c r="J2" s="93"/>
      <c r="K2" s="93"/>
      <c r="L2" s="93"/>
      <c r="M2" s="94"/>
      <c r="N2" s="95"/>
      <c r="O2" s="93" t="s">
        <v>76</v>
      </c>
      <c r="P2" s="96" t="s">
        <v>77</v>
      </c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8" t="s">
        <v>78</v>
      </c>
      <c r="AG2" s="97" t="s">
        <v>79</v>
      </c>
      <c r="AI2" s="107"/>
      <c r="AJ2" s="108"/>
      <c r="AK2" s="102"/>
      <c r="AL2" s="66"/>
      <c r="AP2" s="88"/>
    </row>
    <row r="3" spans="1:42" ht="16.5">
      <c r="A3" s="35" t="s">
        <v>0</v>
      </c>
      <c r="B3" s="3">
        <v>50000000</v>
      </c>
      <c r="C3" s="1" t="s">
        <v>1</v>
      </c>
      <c r="D3" s="3">
        <v>50000000</v>
      </c>
      <c r="E3" s="5">
        <v>31668</v>
      </c>
      <c r="F3" s="5"/>
      <c r="G3" s="5"/>
      <c r="H3" s="25"/>
      <c r="I3" s="25"/>
      <c r="J3" s="5" t="s">
        <v>80</v>
      </c>
      <c r="K3" s="5" t="s">
        <v>81</v>
      </c>
      <c r="L3" s="5" t="s">
        <v>56</v>
      </c>
      <c r="M3" s="5">
        <v>31668</v>
      </c>
      <c r="N3" s="64">
        <v>0.29589041095890412</v>
      </c>
      <c r="O3" s="28">
        <v>3.4780509524999492</v>
      </c>
      <c r="P3" s="29">
        <v>173902547.62499747</v>
      </c>
      <c r="Q3" s="5"/>
      <c r="R3" s="5"/>
      <c r="S3" s="28"/>
      <c r="T3" s="27"/>
      <c r="U3" s="5"/>
      <c r="V3" s="5"/>
      <c r="W3" s="25"/>
      <c r="X3" s="5"/>
      <c r="Y3" s="25"/>
      <c r="Z3" s="25"/>
      <c r="AA3" s="25"/>
      <c r="AB3" s="25"/>
      <c r="AC3" s="25"/>
      <c r="AD3" s="25"/>
      <c r="AE3" s="25"/>
      <c r="AF3" s="25">
        <v>2239</v>
      </c>
      <c r="AG3" s="56">
        <v>389367.80413236935</v>
      </c>
      <c r="AI3" s="109">
        <v>1386</v>
      </c>
      <c r="AJ3" s="73">
        <v>18.399999999999999</v>
      </c>
      <c r="AK3" s="103">
        <v>1.1839999999999999</v>
      </c>
      <c r="AL3">
        <v>3.298469614995327</v>
      </c>
      <c r="AO3">
        <v>1.1839999999999999</v>
      </c>
      <c r="AP3">
        <v>0</v>
      </c>
    </row>
    <row r="4" spans="1:42" ht="16.5">
      <c r="A4" s="35" t="s">
        <v>0</v>
      </c>
      <c r="B4" s="3">
        <v>45000000</v>
      </c>
      <c r="C4" s="1" t="s">
        <v>2</v>
      </c>
      <c r="D4" s="3">
        <v>45000000</v>
      </c>
      <c r="E4" s="5">
        <v>31750</v>
      </c>
      <c r="F4" s="25"/>
      <c r="G4" s="25"/>
      <c r="H4" s="25"/>
      <c r="I4" s="25"/>
      <c r="J4" s="5" t="s">
        <v>82</v>
      </c>
      <c r="K4" s="5" t="s">
        <v>83</v>
      </c>
      <c r="L4" s="5" t="s">
        <v>56</v>
      </c>
      <c r="M4" s="5">
        <v>31750</v>
      </c>
      <c r="N4" s="64">
        <v>7.1232876712328766E-2</v>
      </c>
      <c r="O4" s="28">
        <v>3.3417021592094027</v>
      </c>
      <c r="P4" s="29">
        <v>150376597.16442311</v>
      </c>
      <c r="Q4" s="25"/>
      <c r="R4" s="25"/>
      <c r="S4" s="25"/>
      <c r="T4" s="27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>
        <v>2157</v>
      </c>
      <c r="AG4" s="56">
        <v>324362.32008366066</v>
      </c>
      <c r="AI4" s="109">
        <v>1387</v>
      </c>
      <c r="AJ4" s="73">
        <v>25.4</v>
      </c>
      <c r="AK4" s="103">
        <v>1.254</v>
      </c>
      <c r="AL4">
        <v>2.6303585446533706</v>
      </c>
      <c r="AO4">
        <v>1.254</v>
      </c>
      <c r="AP4">
        <v>1.254</v>
      </c>
    </row>
    <row r="5" spans="1:42" ht="16.5">
      <c r="A5" s="35" t="s">
        <v>3</v>
      </c>
      <c r="B5" s="3">
        <v>70000000</v>
      </c>
      <c r="C5" s="1" t="s">
        <v>4</v>
      </c>
      <c r="D5" s="3">
        <v>70000000</v>
      </c>
      <c r="E5" s="5">
        <v>31771</v>
      </c>
      <c r="F5" s="25"/>
      <c r="G5" s="25"/>
      <c r="H5" s="25"/>
      <c r="I5" s="25"/>
      <c r="J5" s="5" t="s">
        <v>84</v>
      </c>
      <c r="K5" s="5" t="s">
        <v>83</v>
      </c>
      <c r="L5" s="5" t="s">
        <v>56</v>
      </c>
      <c r="M5" s="5">
        <v>31771</v>
      </c>
      <c r="N5" s="64">
        <v>1.3698630136986301E-2</v>
      </c>
      <c r="O5" s="28">
        <v>3.3067835658057261</v>
      </c>
      <c r="P5" s="29">
        <v>231474849.60640082</v>
      </c>
      <c r="Q5" s="25"/>
      <c r="R5" s="25"/>
      <c r="S5" s="25"/>
      <c r="T5" s="4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>
        <v>2136</v>
      </c>
      <c r="AG5" s="56">
        <v>494430.27875927213</v>
      </c>
      <c r="AI5" s="109">
        <v>1388</v>
      </c>
      <c r="AJ5" s="73">
        <v>10.8</v>
      </c>
      <c r="AK5" s="103">
        <v>1.1080000000000001</v>
      </c>
      <c r="AL5">
        <v>2.3739698056438359</v>
      </c>
      <c r="AO5">
        <v>1.1080000000000001</v>
      </c>
      <c r="AP5">
        <v>1.1080000000000001</v>
      </c>
    </row>
    <row r="6" spans="1:42" ht="16.5">
      <c r="A6" s="35" t="s">
        <v>5</v>
      </c>
      <c r="B6" s="3">
        <v>30000000</v>
      </c>
      <c r="C6" s="1" t="s">
        <v>6</v>
      </c>
      <c r="D6" s="3">
        <v>30000000</v>
      </c>
      <c r="E6" s="5">
        <v>31797</v>
      </c>
      <c r="F6" s="25"/>
      <c r="G6" s="25"/>
      <c r="H6" s="25"/>
      <c r="I6" s="25"/>
      <c r="J6" s="5" t="s">
        <v>85</v>
      </c>
      <c r="K6" s="5" t="s">
        <v>86</v>
      </c>
      <c r="L6" s="5" t="s">
        <v>57</v>
      </c>
      <c r="M6" s="5">
        <v>31797</v>
      </c>
      <c r="N6" s="64">
        <v>0.94246575342465755</v>
      </c>
      <c r="O6" s="28">
        <v>3.2600303479345563</v>
      </c>
      <c r="P6" s="29">
        <v>97800910.438036695</v>
      </c>
      <c r="Q6" s="25"/>
      <c r="R6" s="25"/>
      <c r="S6" s="25"/>
      <c r="T6" s="27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>
        <v>2110</v>
      </c>
      <c r="AG6" s="56">
        <v>206359.9210242574</v>
      </c>
      <c r="AI6" s="109">
        <v>1389</v>
      </c>
      <c r="AJ6" s="73">
        <v>12.4</v>
      </c>
      <c r="AK6" s="103">
        <v>1.1240000000000001</v>
      </c>
      <c r="AL6">
        <v>2.1120727808219177</v>
      </c>
      <c r="AO6">
        <v>1.1240000000000001</v>
      </c>
      <c r="AP6">
        <v>1.1240000000000001</v>
      </c>
    </row>
    <row r="7" spans="1:42" ht="16.5">
      <c r="A7" s="35" t="s">
        <v>7</v>
      </c>
      <c r="B7" s="3">
        <v>20000000</v>
      </c>
      <c r="C7" s="1" t="s">
        <v>8</v>
      </c>
      <c r="D7" s="3">
        <v>20000000</v>
      </c>
      <c r="E7" s="5">
        <v>31807</v>
      </c>
      <c r="F7" s="25"/>
      <c r="G7" s="25"/>
      <c r="H7" s="25"/>
      <c r="I7" s="25"/>
      <c r="J7" s="5" t="s">
        <v>87</v>
      </c>
      <c r="K7" s="5" t="s">
        <v>86</v>
      </c>
      <c r="L7" s="5" t="s">
        <v>57</v>
      </c>
      <c r="M7" s="5">
        <v>31807</v>
      </c>
      <c r="N7" s="64">
        <v>0.91506849315068495</v>
      </c>
      <c r="O7" s="28">
        <v>3.2417259350484757</v>
      </c>
      <c r="P7" s="29">
        <v>64834518.700969517</v>
      </c>
      <c r="Q7" s="25"/>
      <c r="R7" s="25"/>
      <c r="S7" s="25"/>
      <c r="T7" s="27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>
        <v>2100</v>
      </c>
      <c r="AG7" s="56">
        <v>136152.48927203598</v>
      </c>
      <c r="AI7" s="109">
        <v>1390</v>
      </c>
      <c r="AJ7" s="73">
        <v>21.5</v>
      </c>
      <c r="AK7" s="103">
        <v>1.2150000000000001</v>
      </c>
      <c r="AL7">
        <v>1.7383315068493148</v>
      </c>
      <c r="AO7">
        <v>1.2150000000000001</v>
      </c>
      <c r="AP7">
        <v>1.2150000000000001</v>
      </c>
    </row>
    <row r="8" spans="1:42" ht="16.5">
      <c r="A8" s="35" t="s">
        <v>9</v>
      </c>
      <c r="B8" s="3">
        <v>-15000000</v>
      </c>
      <c r="C8" s="1" t="s">
        <v>10</v>
      </c>
      <c r="D8" s="3">
        <v>-15000000</v>
      </c>
      <c r="E8" s="5">
        <v>31831</v>
      </c>
      <c r="F8" s="25"/>
      <c r="G8" s="25"/>
      <c r="H8" s="25"/>
      <c r="I8" s="25"/>
      <c r="J8" s="5" t="s">
        <v>88</v>
      </c>
      <c r="K8" s="5" t="s">
        <v>89</v>
      </c>
      <c r="L8" s="5" t="s">
        <v>57</v>
      </c>
      <c r="M8" s="5">
        <v>31831</v>
      </c>
      <c r="N8" s="64">
        <v>0.84931506849315064</v>
      </c>
      <c r="O8" s="28">
        <v>3.1977953441218814</v>
      </c>
      <c r="P8" s="29">
        <v>-47966930.16182822</v>
      </c>
      <c r="Q8" s="25"/>
      <c r="R8" s="25"/>
      <c r="S8" s="25"/>
      <c r="T8" s="27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>
        <v>2076</v>
      </c>
      <c r="AG8" s="56">
        <v>-99579.347015955384</v>
      </c>
      <c r="AI8" s="109">
        <v>1391</v>
      </c>
      <c r="AJ8" s="73">
        <v>30.5</v>
      </c>
      <c r="AK8" s="103">
        <v>1.3049999999999999</v>
      </c>
      <c r="AL8">
        <v>1.3320547945205479</v>
      </c>
      <c r="AO8">
        <v>1.3049999999999999</v>
      </c>
      <c r="AP8">
        <v>1.3049999999999999</v>
      </c>
    </row>
    <row r="9" spans="1:42" ht="17.25" thickBot="1">
      <c r="A9" s="35" t="s">
        <v>11</v>
      </c>
      <c r="B9" s="3">
        <v>15000000</v>
      </c>
      <c r="C9" s="1" t="s">
        <v>12</v>
      </c>
      <c r="D9" s="3">
        <v>15000000</v>
      </c>
      <c r="E9" s="5">
        <v>31948</v>
      </c>
      <c r="F9" s="25"/>
      <c r="G9" s="25"/>
      <c r="H9" s="25"/>
      <c r="I9" s="25"/>
      <c r="J9" s="5" t="s">
        <v>85</v>
      </c>
      <c r="K9" s="5" t="s">
        <v>90</v>
      </c>
      <c r="L9" s="5" t="s">
        <v>57</v>
      </c>
      <c r="M9" s="5">
        <v>31948</v>
      </c>
      <c r="N9" s="64">
        <v>0.52876712328767128</v>
      </c>
      <c r="O9" s="28">
        <v>2.9836337133547337</v>
      </c>
      <c r="P9" s="29">
        <v>44754505.700321004</v>
      </c>
      <c r="Q9" s="25"/>
      <c r="R9" s="25"/>
      <c r="S9" s="25"/>
      <c r="T9" s="27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>
        <v>1959</v>
      </c>
      <c r="AG9" s="56">
        <v>87674.076666928842</v>
      </c>
      <c r="AI9" s="110">
        <v>1392</v>
      </c>
      <c r="AJ9" s="111">
        <v>40</v>
      </c>
      <c r="AK9" s="104">
        <v>1.3320547945205479</v>
      </c>
      <c r="AL9">
        <v>1</v>
      </c>
      <c r="AO9">
        <v>1.4</v>
      </c>
      <c r="AP9">
        <v>1.3320547945205479</v>
      </c>
    </row>
    <row r="10" spans="1:42" ht="16.5">
      <c r="A10" s="35" t="s">
        <v>13</v>
      </c>
      <c r="B10" s="3">
        <v>18000000</v>
      </c>
      <c r="C10" s="1" t="s">
        <v>14</v>
      </c>
      <c r="D10" s="3">
        <v>18000000</v>
      </c>
      <c r="E10" s="5">
        <v>32461</v>
      </c>
      <c r="F10" s="25"/>
      <c r="G10" s="25"/>
      <c r="H10" s="25"/>
      <c r="I10" s="25"/>
      <c r="J10" s="5" t="s">
        <v>91</v>
      </c>
      <c r="K10" s="5" t="s">
        <v>92</v>
      </c>
      <c r="L10" s="5" t="s">
        <v>58</v>
      </c>
      <c r="M10" s="5">
        <v>32461</v>
      </c>
      <c r="N10" s="64">
        <v>0.12602739726027398</v>
      </c>
      <c r="O10" s="28">
        <v>2.4062818111080513</v>
      </c>
      <c r="P10" s="29">
        <v>43313072.599944927</v>
      </c>
      <c r="Q10" s="25"/>
      <c r="R10" s="25"/>
      <c r="S10" s="25"/>
      <c r="T10" s="27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>
        <v>1446</v>
      </c>
      <c r="AG10" s="56">
        <v>62630.702979520363</v>
      </c>
      <c r="AI10" s="20"/>
      <c r="AJ10" s="20"/>
      <c r="AK10" s="101"/>
    </row>
    <row r="11" spans="1:42" ht="16.5">
      <c r="A11" s="35" t="s">
        <v>15</v>
      </c>
      <c r="B11" s="3">
        <v>9970000</v>
      </c>
      <c r="C11" s="1" t="s">
        <v>16</v>
      </c>
      <c r="D11" s="3">
        <v>9970000</v>
      </c>
      <c r="E11" s="5">
        <v>32629</v>
      </c>
      <c r="F11" s="25"/>
      <c r="G11" s="25"/>
      <c r="H11" s="25"/>
      <c r="I11" s="25"/>
      <c r="J11" s="5" t="s">
        <v>93</v>
      </c>
      <c r="K11" s="5" t="s">
        <v>82</v>
      </c>
      <c r="L11" s="5" t="s">
        <v>59</v>
      </c>
      <c r="M11" s="5">
        <v>32629</v>
      </c>
      <c r="N11" s="64">
        <v>0.66575342465753429</v>
      </c>
      <c r="O11" s="28">
        <v>2.2864316220047289</v>
      </c>
      <c r="P11" s="29">
        <v>22795723.271387149</v>
      </c>
      <c r="Q11" s="25"/>
      <c r="R11" s="25"/>
      <c r="S11" s="25"/>
      <c r="T11" s="27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>
        <v>1278</v>
      </c>
      <c r="AG11" s="56">
        <v>29132.934340832777</v>
      </c>
    </row>
    <row r="12" spans="1:42" ht="16.5">
      <c r="A12" s="35" t="s">
        <v>17</v>
      </c>
      <c r="B12" s="3">
        <v>9970000</v>
      </c>
      <c r="C12" s="1" t="s">
        <v>18</v>
      </c>
      <c r="D12" s="3">
        <v>9970000</v>
      </c>
      <c r="E12" s="5">
        <v>32749</v>
      </c>
      <c r="F12" s="25"/>
      <c r="G12" s="25"/>
      <c r="H12" s="25"/>
      <c r="I12" s="25"/>
      <c r="J12" s="5" t="s">
        <v>94</v>
      </c>
      <c r="K12" s="5" t="s">
        <v>95</v>
      </c>
      <c r="L12" s="5" t="s">
        <v>59</v>
      </c>
      <c r="M12" s="5">
        <v>32749</v>
      </c>
      <c r="N12" s="64">
        <v>0.33698630136986302</v>
      </c>
      <c r="O12" s="28">
        <v>2.2003284905564269</v>
      </c>
      <c r="P12" s="29">
        <v>21937275.050847575</v>
      </c>
      <c r="Q12" s="25"/>
      <c r="R12" s="25"/>
      <c r="S12" s="25"/>
      <c r="T12" s="27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>
        <v>1158</v>
      </c>
      <c r="AG12" s="56">
        <v>25403.364508881492</v>
      </c>
    </row>
    <row r="13" spans="1:42" ht="16.5">
      <c r="A13" s="35" t="s">
        <v>19</v>
      </c>
      <c r="B13" s="3">
        <v>9970000</v>
      </c>
      <c r="C13" s="1" t="s">
        <v>20</v>
      </c>
      <c r="D13" s="3">
        <v>9970000</v>
      </c>
      <c r="E13" s="5">
        <v>32838</v>
      </c>
      <c r="F13" s="25"/>
      <c r="G13" s="25"/>
      <c r="H13" s="25"/>
      <c r="I13" s="25"/>
      <c r="J13" s="5" t="s">
        <v>96</v>
      </c>
      <c r="K13" s="5" t="s">
        <v>92</v>
      </c>
      <c r="L13" s="5" t="s">
        <v>59</v>
      </c>
      <c r="M13" s="5">
        <v>32838</v>
      </c>
      <c r="N13" s="64">
        <v>9.3150684931506855E-2</v>
      </c>
      <c r="O13" s="28">
        <v>2.1364686680656031</v>
      </c>
      <c r="P13" s="29">
        <v>21300592.620614063</v>
      </c>
      <c r="Q13" s="25"/>
      <c r="R13" s="25"/>
      <c r="S13" s="25"/>
      <c r="T13" s="27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>
        <v>1069</v>
      </c>
      <c r="AG13" s="56">
        <v>22770.333511436431</v>
      </c>
    </row>
    <row r="14" spans="1:42" ht="16.5">
      <c r="A14" s="35" t="s">
        <v>21</v>
      </c>
      <c r="B14" s="3">
        <v>9970000</v>
      </c>
      <c r="C14" s="1" t="s">
        <v>22</v>
      </c>
      <c r="D14" s="3">
        <v>9970000</v>
      </c>
      <c r="E14" s="5">
        <v>32931</v>
      </c>
      <c r="F14" s="25"/>
      <c r="G14" s="25"/>
      <c r="H14" s="25"/>
      <c r="I14" s="25"/>
      <c r="J14" s="5" t="s">
        <v>97</v>
      </c>
      <c r="K14" s="5" t="s">
        <v>89</v>
      </c>
      <c r="L14" s="5" t="s">
        <v>60</v>
      </c>
      <c r="M14" s="5">
        <v>32931</v>
      </c>
      <c r="N14" s="64">
        <v>0.83835616438356164</v>
      </c>
      <c r="O14" s="28">
        <v>2.0516598077688117</v>
      </c>
      <c r="P14" s="29">
        <v>20455048.283455051</v>
      </c>
      <c r="Q14" s="25"/>
      <c r="R14" s="25"/>
      <c r="S14" s="25"/>
      <c r="T14" s="27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>
        <v>976</v>
      </c>
      <c r="AG14" s="56">
        <v>19964.127124652132</v>
      </c>
    </row>
    <row r="15" spans="1:42" ht="16.5">
      <c r="A15" s="35" t="s">
        <v>23</v>
      </c>
      <c r="B15" s="3">
        <v>9970000</v>
      </c>
      <c r="C15" s="1" t="s">
        <v>24</v>
      </c>
      <c r="D15" s="3">
        <v>9970000</v>
      </c>
      <c r="E15" s="5">
        <v>33008</v>
      </c>
      <c r="F15" s="25"/>
      <c r="G15" s="25"/>
      <c r="H15" s="25"/>
      <c r="I15" s="25"/>
      <c r="J15" s="5" t="s">
        <v>98</v>
      </c>
      <c r="K15" s="5" t="s">
        <v>99</v>
      </c>
      <c r="L15" s="28" t="s">
        <v>60</v>
      </c>
      <c r="M15" s="5">
        <v>33008</v>
      </c>
      <c r="N15" s="64">
        <v>0.62739726027397258</v>
      </c>
      <c r="O15" s="28">
        <v>1.9728157581910302</v>
      </c>
      <c r="P15" s="29">
        <v>19668973.10916457</v>
      </c>
      <c r="Q15" s="25"/>
      <c r="R15" s="25"/>
      <c r="S15" s="25"/>
      <c r="T15" s="27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>
        <v>899</v>
      </c>
      <c r="AG15" s="56">
        <v>17682.406825138947</v>
      </c>
    </row>
    <row r="16" spans="1:42" ht="16.5">
      <c r="A16" s="35" t="s">
        <v>25</v>
      </c>
      <c r="B16" s="3">
        <v>9970000</v>
      </c>
      <c r="C16" s="1" t="s">
        <v>26</v>
      </c>
      <c r="D16" s="3">
        <v>9970000</v>
      </c>
      <c r="E16" s="5">
        <v>33111</v>
      </c>
      <c r="F16" s="25"/>
      <c r="G16" s="25"/>
      <c r="H16" s="25"/>
      <c r="I16" s="25"/>
      <c r="J16" s="5" t="s">
        <v>100</v>
      </c>
      <c r="K16" s="5" t="s">
        <v>101</v>
      </c>
      <c r="L16" s="28" t="s">
        <v>60</v>
      </c>
      <c r="M16" s="5">
        <v>33111</v>
      </c>
      <c r="N16" s="64">
        <v>0.34520547945205482</v>
      </c>
      <c r="O16" s="28">
        <v>1.8673490425220487</v>
      </c>
      <c r="P16" s="29">
        <v>18617469.953944825</v>
      </c>
      <c r="Q16" s="67"/>
      <c r="R16" s="67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>
        <v>796</v>
      </c>
      <c r="AG16" s="56">
        <v>14819.50608334008</v>
      </c>
    </row>
    <row r="17" spans="1:38" ht="16.5">
      <c r="A17" s="36" t="s">
        <v>27</v>
      </c>
      <c r="B17" s="3">
        <v>9970000</v>
      </c>
      <c r="C17" s="1" t="s">
        <v>28</v>
      </c>
      <c r="D17" s="3">
        <v>9970000</v>
      </c>
      <c r="E17" s="5">
        <v>33206</v>
      </c>
      <c r="F17" s="25"/>
      <c r="G17" s="25"/>
      <c r="H17" s="25"/>
      <c r="I17" s="25"/>
      <c r="J17" s="5" t="s">
        <v>102</v>
      </c>
      <c r="K17" s="5" t="s">
        <v>103</v>
      </c>
      <c r="L17" s="28" t="s">
        <v>60</v>
      </c>
      <c r="M17" s="5">
        <v>33206</v>
      </c>
      <c r="N17" s="64">
        <v>8.4931506849315067E-2</v>
      </c>
      <c r="O17" s="28">
        <v>1.7700739164195907</v>
      </c>
      <c r="P17" s="29">
        <v>17647636.946703319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>
        <v>701</v>
      </c>
      <c r="AG17" s="56">
        <v>12370.993499639028</v>
      </c>
      <c r="AK17" s="86"/>
      <c r="AL17" s="87"/>
    </row>
    <row r="18" spans="1:38" ht="16.5">
      <c r="A18" s="35" t="s">
        <v>29</v>
      </c>
      <c r="B18" s="3">
        <v>26301110</v>
      </c>
      <c r="C18" s="1" t="s">
        <v>30</v>
      </c>
      <c r="D18" s="3">
        <v>26301110</v>
      </c>
      <c r="E18" s="5">
        <v>33541</v>
      </c>
      <c r="F18" s="25"/>
      <c r="G18" s="25"/>
      <c r="H18" s="25"/>
      <c r="I18" s="25"/>
      <c r="J18" s="5" t="s">
        <v>87</v>
      </c>
      <c r="K18" s="5" t="s">
        <v>104</v>
      </c>
      <c r="L18" s="5" t="s">
        <v>61</v>
      </c>
      <c r="M18" s="5">
        <v>33541</v>
      </c>
      <c r="N18" s="64">
        <v>0.16712328767123288</v>
      </c>
      <c r="O18" s="28">
        <v>1.3999530943891909</v>
      </c>
      <c r="P18" s="29">
        <v>36820320.330370493</v>
      </c>
      <c r="Q18" s="25"/>
      <c r="R18" s="25"/>
      <c r="S18" s="25"/>
      <c r="T18" s="27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>
        <v>366</v>
      </c>
      <c r="AG18" s="56">
        <v>13476.2372409156</v>
      </c>
    </row>
    <row r="19" spans="1:38" ht="16.5">
      <c r="A19" s="35" t="s">
        <v>31</v>
      </c>
      <c r="B19" s="3">
        <v>26300000</v>
      </c>
      <c r="C19" s="1" t="s">
        <v>32</v>
      </c>
      <c r="D19" s="3">
        <v>26300000</v>
      </c>
      <c r="E19" s="5">
        <v>33602</v>
      </c>
      <c r="F19" s="25"/>
      <c r="G19" s="25"/>
      <c r="H19" s="25"/>
      <c r="I19" s="25"/>
      <c r="J19" s="5" t="s">
        <v>87</v>
      </c>
      <c r="K19" s="5" t="s">
        <v>83</v>
      </c>
      <c r="L19" s="5" t="s">
        <v>61</v>
      </c>
      <c r="M19" s="5">
        <v>33602</v>
      </c>
      <c r="N19" s="64">
        <v>0</v>
      </c>
      <c r="O19" s="28">
        <v>1.3320547945205479</v>
      </c>
      <c r="P19" s="29">
        <v>35033041.09589041</v>
      </c>
      <c r="Q19" s="25"/>
      <c r="R19" s="25"/>
      <c r="S19" s="25"/>
      <c r="T19" s="27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>
        <v>305</v>
      </c>
      <c r="AG19" s="56">
        <v>10685.077534246575</v>
      </c>
    </row>
    <row r="20" spans="1:38" ht="16.5" hidden="1">
      <c r="A20" s="35" t="s">
        <v>31</v>
      </c>
      <c r="B20" s="3">
        <v>0</v>
      </c>
      <c r="C20" s="1" t="s">
        <v>33</v>
      </c>
      <c r="D20" s="3">
        <v>0</v>
      </c>
      <c r="E20" s="5">
        <v>33724</v>
      </c>
      <c r="F20" s="112" t="s">
        <v>51</v>
      </c>
      <c r="G20" s="25"/>
      <c r="H20" s="25"/>
      <c r="I20" s="25"/>
      <c r="J20" s="5" t="s">
        <v>87</v>
      </c>
      <c r="K20" s="5" t="s">
        <v>82</v>
      </c>
      <c r="L20" s="5" t="s">
        <v>62</v>
      </c>
      <c r="M20" s="5">
        <v>33724</v>
      </c>
      <c r="N20" s="64">
        <v>0.50136986301369868</v>
      </c>
      <c r="O20" s="28">
        <v>1.2005479452054795</v>
      </c>
      <c r="P20" s="29">
        <v>0</v>
      </c>
      <c r="Q20" s="25"/>
      <c r="R20" s="25"/>
      <c r="S20" s="25"/>
      <c r="T20" s="27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>
        <v>183</v>
      </c>
      <c r="AG20" s="56">
        <v>0</v>
      </c>
    </row>
    <row r="21" spans="1:38" ht="16.5" hidden="1">
      <c r="A21" s="35" t="s">
        <v>31</v>
      </c>
      <c r="B21" s="3">
        <v>0</v>
      </c>
      <c r="C21" s="1" t="s">
        <v>34</v>
      </c>
      <c r="D21" s="3">
        <v>0</v>
      </c>
      <c r="E21" s="5">
        <v>33785</v>
      </c>
      <c r="F21" s="112"/>
      <c r="G21" s="25"/>
      <c r="H21" s="25"/>
      <c r="I21" s="25"/>
      <c r="J21" s="5" t="s">
        <v>87</v>
      </c>
      <c r="K21" s="5" t="s">
        <v>90</v>
      </c>
      <c r="L21" s="5" t="s">
        <v>62</v>
      </c>
      <c r="M21" s="5">
        <v>33785</v>
      </c>
      <c r="N21" s="64">
        <v>0.33424657534246577</v>
      </c>
      <c r="O21" s="28">
        <v>1.1336986301369862</v>
      </c>
      <c r="P21" s="29">
        <v>0</v>
      </c>
      <c r="Q21" s="25"/>
      <c r="R21" s="25"/>
      <c r="S21" s="25"/>
      <c r="T21" s="27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>
        <v>122</v>
      </c>
      <c r="AG21" s="56">
        <v>0</v>
      </c>
    </row>
    <row r="22" spans="1:38" ht="16.5" hidden="1">
      <c r="A22" s="35" t="s">
        <v>31</v>
      </c>
      <c r="B22" s="3">
        <v>0</v>
      </c>
      <c r="C22" s="1" t="s">
        <v>35</v>
      </c>
      <c r="D22" s="3">
        <v>0</v>
      </c>
      <c r="E22" s="5">
        <v>33846</v>
      </c>
      <c r="F22" s="112"/>
      <c r="G22" s="25"/>
      <c r="H22" s="25"/>
      <c r="I22" s="25"/>
      <c r="J22" s="5" t="s">
        <v>87</v>
      </c>
      <c r="K22" s="5" t="s">
        <v>95</v>
      </c>
      <c r="L22" s="5" t="s">
        <v>62</v>
      </c>
      <c r="M22" s="5">
        <v>33846</v>
      </c>
      <c r="N22" s="64">
        <v>0.16712328767123288</v>
      </c>
      <c r="O22" s="28">
        <v>1.0668493150684932</v>
      </c>
      <c r="P22" s="29">
        <v>0</v>
      </c>
      <c r="Q22" s="25"/>
      <c r="R22" s="25"/>
      <c r="S22" s="25"/>
      <c r="T22" s="27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>
        <v>61</v>
      </c>
      <c r="AG22" s="56">
        <v>0</v>
      </c>
    </row>
    <row r="23" spans="1:38" ht="16.5" hidden="1">
      <c r="A23" s="35" t="s">
        <v>31</v>
      </c>
      <c r="B23" s="3">
        <v>0</v>
      </c>
      <c r="C23" s="1" t="s">
        <v>36</v>
      </c>
      <c r="D23" s="3">
        <v>0</v>
      </c>
      <c r="E23" s="5">
        <v>33907</v>
      </c>
      <c r="F23" s="112"/>
      <c r="G23" s="25"/>
      <c r="H23" s="25"/>
      <c r="I23" s="25"/>
      <c r="J23" s="5" t="s">
        <v>87</v>
      </c>
      <c r="K23" s="5" t="s">
        <v>104</v>
      </c>
      <c r="L23" s="5" t="s">
        <v>62</v>
      </c>
      <c r="M23" s="5">
        <v>33907</v>
      </c>
      <c r="N23" s="64">
        <v>0</v>
      </c>
      <c r="O23" s="28">
        <v>1</v>
      </c>
      <c r="P23" s="29">
        <v>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>
        <v>0</v>
      </c>
      <c r="AG23" s="56">
        <v>0</v>
      </c>
    </row>
    <row r="24" spans="1:38" ht="16.5" hidden="1">
      <c r="A24" s="35" t="s">
        <v>31</v>
      </c>
      <c r="B24" s="3">
        <v>0</v>
      </c>
      <c r="C24" s="1" t="s">
        <v>37</v>
      </c>
      <c r="D24" s="3">
        <v>0</v>
      </c>
      <c r="E24" s="5">
        <v>33967</v>
      </c>
      <c r="F24" s="112"/>
      <c r="G24" s="25"/>
      <c r="H24" s="25"/>
      <c r="I24" s="25"/>
      <c r="J24" s="5" t="s">
        <v>94</v>
      </c>
      <c r="K24" s="5" t="s">
        <v>83</v>
      </c>
      <c r="L24" s="5" t="s">
        <v>62</v>
      </c>
      <c r="M24" s="5">
        <v>33967</v>
      </c>
      <c r="N24" s="64">
        <v>-0.16438356164383561</v>
      </c>
      <c r="O24" s="28">
        <v>0.9342465753424658</v>
      </c>
      <c r="P24" s="29">
        <v>0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>
        <v>-60</v>
      </c>
      <c r="AG24" s="56">
        <v>0</v>
      </c>
    </row>
    <row r="25" spans="1:38" ht="16.5" hidden="1">
      <c r="A25" s="35" t="s">
        <v>31</v>
      </c>
      <c r="B25" s="3">
        <v>0</v>
      </c>
      <c r="C25" s="1" t="s">
        <v>38</v>
      </c>
      <c r="D25" s="3">
        <v>0</v>
      </c>
      <c r="E25" s="5">
        <v>34028</v>
      </c>
      <c r="F25" s="112"/>
      <c r="G25" s="25"/>
      <c r="H25" s="25"/>
      <c r="I25" s="25"/>
      <c r="J25" s="5" t="s">
        <v>87</v>
      </c>
      <c r="K25" s="5" t="s">
        <v>89</v>
      </c>
      <c r="L25" s="5" t="s">
        <v>105</v>
      </c>
      <c r="M25" s="5">
        <v>34030</v>
      </c>
      <c r="N25" s="64">
        <v>-0.33698630136986302</v>
      </c>
      <c r="O25" s="28">
        <v>0</v>
      </c>
      <c r="P25" s="29">
        <v>0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>
        <v>-123</v>
      </c>
      <c r="AG25" s="56">
        <v>0</v>
      </c>
    </row>
    <row r="26" spans="1:38" ht="16.5">
      <c r="A26" s="35" t="s">
        <v>29</v>
      </c>
      <c r="B26" s="3">
        <v>26000000</v>
      </c>
      <c r="C26" s="1" t="s">
        <v>39</v>
      </c>
      <c r="D26" s="3">
        <v>26000000</v>
      </c>
      <c r="E26" s="5">
        <v>33655</v>
      </c>
      <c r="F26" s="100"/>
      <c r="G26" s="25"/>
      <c r="H26" s="25"/>
      <c r="I26" s="25"/>
      <c r="J26" s="5" t="s">
        <v>106</v>
      </c>
      <c r="K26" s="5" t="s">
        <v>89</v>
      </c>
      <c r="L26" s="5" t="s">
        <v>62</v>
      </c>
      <c r="M26" s="5">
        <v>33655</v>
      </c>
      <c r="N26" s="64">
        <v>0.69041095890410964</v>
      </c>
      <c r="O26" s="28">
        <v>1.2761643835616439</v>
      </c>
      <c r="P26" s="29">
        <v>33180273.97260274</v>
      </c>
      <c r="Q26" s="25"/>
      <c r="R26" s="25"/>
      <c r="S26" s="25"/>
      <c r="T26" s="25"/>
      <c r="U26" s="68"/>
      <c r="V26" s="25"/>
      <c r="W26" s="25"/>
      <c r="X26" s="25"/>
      <c r="Y26" s="68"/>
      <c r="Z26" s="25"/>
      <c r="AA26" s="25"/>
      <c r="AB26" s="25"/>
      <c r="AC26" s="25"/>
      <c r="AD26" s="25"/>
      <c r="AE26" s="25"/>
      <c r="AF26" s="25">
        <v>252</v>
      </c>
      <c r="AG26" s="56">
        <v>8361.4290410958893</v>
      </c>
    </row>
    <row r="27" spans="1:38" ht="16.5">
      <c r="A27" s="35" t="s">
        <v>40</v>
      </c>
      <c r="B27" s="3">
        <v>250000000</v>
      </c>
      <c r="C27" s="3"/>
      <c r="D27" s="3"/>
      <c r="E27" s="5">
        <v>32461</v>
      </c>
      <c r="F27" s="25"/>
      <c r="G27" s="25"/>
      <c r="H27" s="25"/>
      <c r="I27" s="25"/>
      <c r="J27" s="5" t="s">
        <v>107</v>
      </c>
      <c r="K27" s="5" t="s">
        <v>107</v>
      </c>
      <c r="L27" s="5" t="s">
        <v>107</v>
      </c>
      <c r="M27" s="5">
        <v>0</v>
      </c>
      <c r="N27" s="64"/>
      <c r="O27" s="28">
        <v>0</v>
      </c>
      <c r="P27" s="29">
        <v>0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>
        <v>0</v>
      </c>
      <c r="AG27" s="56">
        <v>0</v>
      </c>
    </row>
    <row r="28" spans="1:38" ht="16.5">
      <c r="A28" s="35" t="s">
        <v>41</v>
      </c>
      <c r="B28" s="3">
        <v>100000000</v>
      </c>
      <c r="C28" s="1" t="s">
        <v>42</v>
      </c>
      <c r="D28" s="3">
        <v>100000000</v>
      </c>
      <c r="E28" s="5">
        <v>33762</v>
      </c>
      <c r="F28" s="25"/>
      <c r="G28" s="25"/>
      <c r="H28" s="25"/>
      <c r="I28" s="25"/>
      <c r="J28" s="5" t="s">
        <v>108</v>
      </c>
      <c r="K28" s="5" t="s">
        <v>90</v>
      </c>
      <c r="L28" s="5" t="s">
        <v>62</v>
      </c>
      <c r="M28" s="5">
        <v>33762</v>
      </c>
      <c r="N28" s="64">
        <v>0.39726027397260272</v>
      </c>
      <c r="O28" s="28">
        <v>1.1589041095890411</v>
      </c>
      <c r="P28" s="29">
        <v>115890410.95890412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>
        <v>145</v>
      </c>
      <c r="AG28" s="56">
        <v>16804.109589041098</v>
      </c>
    </row>
    <row r="29" spans="1:38" ht="16.5">
      <c r="A29" s="35" t="s">
        <v>41</v>
      </c>
      <c r="B29" s="3">
        <v>150000000</v>
      </c>
      <c r="C29" s="1" t="s">
        <v>43</v>
      </c>
      <c r="D29" s="3">
        <v>150000000</v>
      </c>
      <c r="E29" s="6">
        <v>33770</v>
      </c>
      <c r="F29" s="25"/>
      <c r="G29" s="25"/>
      <c r="H29" s="25"/>
      <c r="I29" s="25"/>
      <c r="J29" s="5" t="s">
        <v>109</v>
      </c>
      <c r="K29" s="5" t="s">
        <v>90</v>
      </c>
      <c r="L29" s="5" t="s">
        <v>62</v>
      </c>
      <c r="M29" s="5">
        <v>33770</v>
      </c>
      <c r="N29" s="64">
        <v>0.37534246575342467</v>
      </c>
      <c r="O29" s="28">
        <v>1.1501369863013697</v>
      </c>
      <c r="P29" s="29">
        <v>172520547.94520545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>
        <v>137</v>
      </c>
      <c r="AG29" s="56">
        <v>23635.315068493146</v>
      </c>
    </row>
    <row r="30" spans="1:38" ht="78.75" hidden="1" customHeight="1" thickBot="1">
      <c r="A30" s="72" t="s">
        <v>44</v>
      </c>
      <c r="B30" s="24">
        <v>-1000000000</v>
      </c>
      <c r="C30" s="69" t="s">
        <v>50</v>
      </c>
      <c r="D30" s="24">
        <v>-741391110</v>
      </c>
      <c r="E30" s="6">
        <v>33815</v>
      </c>
      <c r="F30" s="70" t="s">
        <v>52</v>
      </c>
      <c r="G30" s="25"/>
      <c r="H30" s="25"/>
      <c r="I30" s="25"/>
      <c r="J30" s="25"/>
      <c r="K30" s="25"/>
      <c r="L30" s="25"/>
      <c r="M30" s="71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73"/>
    </row>
    <row r="31" spans="1:38" ht="17.25" thickBot="1">
      <c r="A31" s="85" t="s">
        <v>45</v>
      </c>
      <c r="B31" s="74">
        <v>881391110</v>
      </c>
      <c r="C31" s="75"/>
      <c r="D31" s="84">
        <v>631391110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84">
        <v>1294357385.2123549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>
        <v>1816504.0802698021</v>
      </c>
    </row>
    <row r="32" spans="1:38" ht="15" hidden="1">
      <c r="C32" s="31">
        <v>6.3433397561311722E-2</v>
      </c>
      <c r="D32" s="32" t="s">
        <v>46</v>
      </c>
    </row>
    <row r="33" spans="1:36" ht="15.75" hidden="1" thickBot="1">
      <c r="A33" s="13" t="s">
        <v>48</v>
      </c>
      <c r="C33" s="16"/>
      <c r="D33" s="17" t="s">
        <v>47</v>
      </c>
    </row>
    <row r="34" spans="1:36" ht="31.5" hidden="1" customHeight="1">
      <c r="A34" s="113" t="s">
        <v>53</v>
      </c>
      <c r="B34" s="114"/>
      <c r="C34" s="114"/>
    </row>
    <row r="35" spans="1:36" hidden="1"/>
    <row r="36" spans="1:36" ht="45" hidden="1" customHeight="1">
      <c r="A36" s="115" t="s">
        <v>49</v>
      </c>
      <c r="B36" s="115"/>
      <c r="C36" s="115"/>
    </row>
    <row r="40" spans="1:36">
      <c r="AI40" s="87"/>
      <c r="AJ40" s="87"/>
    </row>
    <row r="41" spans="1:36">
      <c r="AI41" s="87"/>
      <c r="AJ41" s="87"/>
    </row>
    <row r="43" spans="1:36" ht="15">
      <c r="AJ43" s="99"/>
    </row>
  </sheetData>
  <mergeCells count="3">
    <mergeCell ref="F20:F25"/>
    <mergeCell ref="A34:C34"/>
    <mergeCell ref="A36:C3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0" orientation="landscape" r:id="rId1"/>
  <headerFooter>
    <oddHeader xml:space="preserve">&amp;C&amp;"-,Bold"&amp;14محاسبه امتياز عضو1948  </oddHeader>
    <oddFooter>&amp;L92-09-12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Rating summary</vt:lpstr>
      <vt:lpstr>IRR</vt:lpstr>
      <vt:lpstr>Rating (main)</vt:lpstr>
      <vt:lpstr>Rating (for print)</vt:lpstr>
    </vt:vector>
  </TitlesOfParts>
  <Company>nppd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Moslehi</dc:creator>
  <cp:lastModifiedBy>Farokhi</cp:lastModifiedBy>
  <cp:lastPrinted>2013-12-03T06:42:48Z</cp:lastPrinted>
  <dcterms:created xsi:type="dcterms:W3CDTF">2013-10-21T06:44:31Z</dcterms:created>
  <dcterms:modified xsi:type="dcterms:W3CDTF">2014-01-04T11:24:19Z</dcterms:modified>
</cp:coreProperties>
</file>