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35" windowHeight="8130"/>
  </bookViews>
  <sheets>
    <sheet name="سناریوی مبنا" sheetId="4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P12" i="4"/>
  <c r="P15"/>
  <c r="Q15"/>
  <c r="C4"/>
  <c r="L12" s="1"/>
  <c r="J12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G5"/>
  <c r="F5"/>
  <c r="E5"/>
  <c r="D5"/>
  <c r="C6" l="1"/>
  <c r="F6"/>
  <c r="I12"/>
  <c r="L13" s="1"/>
  <c r="G9" s="1"/>
  <c r="G4" s="1"/>
  <c r="G6" s="1"/>
  <c r="K12"/>
  <c r="M12"/>
  <c r="I13"/>
  <c r="D9" s="1"/>
  <c r="D4" s="1"/>
  <c r="D6" s="1"/>
  <c r="K13"/>
  <c r="F9" s="1"/>
  <c r="F4" s="1"/>
  <c r="M13"/>
  <c r="H9" s="1"/>
  <c r="H4" s="1"/>
  <c r="H6" s="1"/>
  <c r="J13"/>
  <c r="E9" s="1"/>
  <c r="E4" s="1"/>
  <c r="E6" s="1"/>
</calcChain>
</file>

<file path=xl/sharedStrings.xml><?xml version="1.0" encoding="utf-8"?>
<sst xmlns="http://schemas.openxmlformats.org/spreadsheetml/2006/main" count="24" uniqueCount="23">
  <si>
    <t>Cash In</t>
  </si>
  <si>
    <t>Cash Out</t>
  </si>
  <si>
    <t>بهره وام</t>
  </si>
  <si>
    <t>فاز ساخت</t>
  </si>
  <si>
    <t>فاز بهره برداري</t>
  </si>
  <si>
    <t>هزينه‌هاي ساليانه بهره‌برداري</t>
  </si>
  <si>
    <t>هزينه بهره وام</t>
  </si>
  <si>
    <t>Cash Flow</t>
  </si>
  <si>
    <t>IRR</t>
  </si>
  <si>
    <t>سال</t>
  </si>
  <si>
    <t>اصل وام</t>
  </si>
  <si>
    <t>هزينه سرمايه گذاري(M3/$)</t>
  </si>
  <si>
    <t>جدول جريان نقدي (بر حسب ميليون تومان)</t>
  </si>
  <si>
    <t>قيمت فروش آب (مترمكعب/تومان)</t>
  </si>
  <si>
    <t>ظريب دسترسي</t>
  </si>
  <si>
    <t>دوره ساخت (سال)</t>
  </si>
  <si>
    <t>ظرفيت توليد (متر مكعب در روز)</t>
  </si>
  <si>
    <t>دوره بهره‌برداري (سال)</t>
  </si>
  <si>
    <t>سهم سرمايه‌گذاري از طريق صندوق توسعه ملي</t>
  </si>
  <si>
    <t>نرخ دلار (تومان)</t>
  </si>
  <si>
    <t>ارزش حال هزینه‌ها</t>
  </si>
  <si>
    <t>ارزش حال درآمدها</t>
  </si>
  <si>
    <t>نرخ بازده داخلی سرمایه‌گذاری =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</si>
</sst>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B Mitra"/>
      <charset val="178"/>
    </font>
    <font>
      <b/>
      <sz val="16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4"/>
      <color theme="1"/>
      <name val="B Titr"/>
      <charset val="17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4"/>
      <color theme="1"/>
      <name val="B Mitra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dashDotDot">
        <color auto="1"/>
      </right>
      <top style="medium">
        <color auto="1"/>
      </top>
      <bottom style="medium">
        <color auto="1"/>
      </bottom>
      <diagonal/>
    </border>
    <border>
      <left style="dashDotDot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Dot">
        <color auto="1"/>
      </right>
      <top style="medium">
        <color auto="1"/>
      </top>
      <bottom style="medium">
        <color auto="1"/>
      </bottom>
      <diagonal/>
    </border>
    <border>
      <left style="dashDot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4" fontId="0" fillId="0" borderId="0" xfId="0" applyNumberFormat="1"/>
    <xf numFmtId="164" fontId="0" fillId="0" borderId="0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3" fontId="10" fillId="0" borderId="5" xfId="0" applyNumberFormat="1" applyFont="1" applyBorder="1" applyAlignment="1">
      <alignment horizontal="left"/>
    </xf>
    <xf numFmtId="3" fontId="10" fillId="0" borderId="6" xfId="0" applyNumberFormat="1" applyFont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9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19"/>
  <sheetViews>
    <sheetView rightToLeft="1" tabSelected="1" zoomScale="80" zoomScaleNormal="80" workbookViewId="0">
      <selection activeCell="C10" sqref="C10"/>
    </sheetView>
  </sheetViews>
  <sheetFormatPr defaultRowHeight="15"/>
  <cols>
    <col min="1" max="1" width="3.5703125" customWidth="1"/>
    <col min="2" max="2" width="17.5703125" customWidth="1"/>
    <col min="3" max="3" width="14.42578125" customWidth="1"/>
    <col min="4" max="4" width="14.7109375" customWidth="1"/>
    <col min="5" max="5" width="16.140625" customWidth="1"/>
    <col min="6" max="6" width="13.5703125" customWidth="1"/>
    <col min="7" max="7" width="11.7109375" customWidth="1"/>
    <col min="8" max="14" width="11.42578125" customWidth="1"/>
    <col min="15" max="15" width="14.7109375" customWidth="1"/>
    <col min="16" max="17" width="11.42578125" customWidth="1"/>
    <col min="18" max="18" width="15.140625" customWidth="1"/>
    <col min="19" max="19" width="12" customWidth="1"/>
    <col min="20" max="20" width="10.5703125" bestFit="1" customWidth="1"/>
    <col min="21" max="21" width="12" customWidth="1"/>
    <col min="22" max="22" width="12.7109375" customWidth="1"/>
    <col min="23" max="23" width="11.5703125" customWidth="1"/>
    <col min="24" max="24" width="12.5703125" customWidth="1"/>
  </cols>
  <sheetData>
    <row r="1" spans="2:20" ht="39.75" customHeight="1">
      <c r="F1" s="34" t="s">
        <v>12</v>
      </c>
      <c r="G1" s="34"/>
      <c r="H1" s="34"/>
      <c r="I1" s="34"/>
      <c r="J1" s="34"/>
      <c r="K1" s="34"/>
      <c r="L1" s="34"/>
      <c r="M1" s="34"/>
    </row>
    <row r="2" spans="2:20" ht="24">
      <c r="B2" s="2"/>
      <c r="C2" s="9" t="s">
        <v>3</v>
      </c>
      <c r="D2" s="35" t="s"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2:20" ht="20.25" customHeight="1">
      <c r="B3" s="12" t="s">
        <v>9</v>
      </c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</row>
    <row r="4" spans="2:20" ht="33" customHeight="1">
      <c r="B4" s="13" t="s">
        <v>1</v>
      </c>
      <c r="C4" s="25">
        <f>C13*C14*F15/1000000</f>
        <v>275520</v>
      </c>
      <c r="D4" s="26">
        <f>D8+D9</f>
        <v>35583.4</v>
      </c>
      <c r="E4" s="26">
        <f>E8+E9</f>
        <v>33103.72</v>
      </c>
      <c r="F4" s="26">
        <f>F8+F9</f>
        <v>30624.04</v>
      </c>
      <c r="G4" s="26">
        <f>G8+G9</f>
        <v>28144.36</v>
      </c>
      <c r="H4" s="26">
        <f>H8+H9</f>
        <v>25664.68</v>
      </c>
      <c r="I4" s="27">
        <v>23185</v>
      </c>
      <c r="J4" s="27">
        <v>23185</v>
      </c>
      <c r="K4" s="27">
        <v>23185</v>
      </c>
      <c r="L4" s="27">
        <v>23185</v>
      </c>
      <c r="M4" s="27">
        <v>23185</v>
      </c>
      <c r="N4" s="27">
        <v>23185</v>
      </c>
      <c r="O4" s="27">
        <v>23185</v>
      </c>
      <c r="P4" s="27">
        <v>23185</v>
      </c>
      <c r="Q4" s="27">
        <v>23185</v>
      </c>
      <c r="R4" s="27">
        <v>23185</v>
      </c>
      <c r="T4" s="7"/>
    </row>
    <row r="5" spans="2:20" ht="34.5" customHeight="1">
      <c r="B5" s="12" t="s">
        <v>0</v>
      </c>
      <c r="C5" s="26">
        <v>0</v>
      </c>
      <c r="D5" s="26">
        <f>70000*365*0.8*C11/1000000</f>
        <v>79716</v>
      </c>
      <c r="E5" s="26">
        <f>70000*365*0.8*C11/1000000</f>
        <v>79716</v>
      </c>
      <c r="F5" s="26">
        <f>70000*365*0.8*C11/1000000</f>
        <v>79716</v>
      </c>
      <c r="G5" s="26">
        <f>70000*365*0.8*C11/1000000</f>
        <v>79716</v>
      </c>
      <c r="H5" s="26">
        <f>70000*365*0.8*C11/1000000</f>
        <v>79716</v>
      </c>
      <c r="I5" s="26">
        <f>70000*365*0.8*C11/1000000</f>
        <v>79716</v>
      </c>
      <c r="J5" s="26">
        <f>70000*365*0.8*C11/1000000</f>
        <v>79716</v>
      </c>
      <c r="K5" s="26">
        <f>70000*365*0.8*C11/1000000</f>
        <v>79716</v>
      </c>
      <c r="L5" s="26">
        <f>70000*365*0.8*C11/1000000</f>
        <v>79716</v>
      </c>
      <c r="M5" s="26">
        <f>70000*365*0.8*C11/1000000</f>
        <v>79716</v>
      </c>
      <c r="N5" s="26">
        <f>70000*365*0.8*C11/1000000</f>
        <v>79716</v>
      </c>
      <c r="O5" s="26">
        <f>70000*365*0.8*C11/1000000</f>
        <v>79716</v>
      </c>
      <c r="P5" s="26">
        <f>70000*365*0.8*C11/1000000</f>
        <v>79716</v>
      </c>
      <c r="Q5" s="26">
        <f>70000*365*0.8*C11/1000000</f>
        <v>79716</v>
      </c>
      <c r="R5" s="26">
        <f>70000*365*0.8*C11/1000000</f>
        <v>79716</v>
      </c>
    </row>
    <row r="6" spans="2:20" ht="34.5" customHeight="1">
      <c r="B6" s="12" t="s">
        <v>7</v>
      </c>
      <c r="C6" s="28">
        <f>C5-C4</f>
        <v>-275520</v>
      </c>
      <c r="D6" s="28">
        <f t="shared" ref="D6:R6" si="0">D5-D4</f>
        <v>44132.6</v>
      </c>
      <c r="E6" s="28">
        <f t="shared" si="0"/>
        <v>46612.28</v>
      </c>
      <c r="F6" s="28">
        <f t="shared" si="0"/>
        <v>49091.96</v>
      </c>
      <c r="G6" s="28">
        <f t="shared" si="0"/>
        <v>51571.64</v>
      </c>
      <c r="H6" s="28">
        <f t="shared" si="0"/>
        <v>54051.32</v>
      </c>
      <c r="I6" s="28">
        <f t="shared" si="0"/>
        <v>56531</v>
      </c>
      <c r="J6" s="28">
        <f t="shared" si="0"/>
        <v>56531</v>
      </c>
      <c r="K6" s="28">
        <f t="shared" si="0"/>
        <v>56531</v>
      </c>
      <c r="L6" s="28">
        <f t="shared" si="0"/>
        <v>56531</v>
      </c>
      <c r="M6" s="28">
        <f t="shared" si="0"/>
        <v>56531</v>
      </c>
      <c r="N6" s="28">
        <f t="shared" si="0"/>
        <v>56531</v>
      </c>
      <c r="O6" s="28">
        <f t="shared" si="0"/>
        <v>56531</v>
      </c>
      <c r="P6" s="28">
        <f t="shared" si="0"/>
        <v>56531</v>
      </c>
      <c r="Q6" s="28">
        <f t="shared" si="0"/>
        <v>56531</v>
      </c>
      <c r="R6" s="28">
        <f t="shared" si="0"/>
        <v>56531</v>
      </c>
    </row>
    <row r="7" spans="2:20" ht="18.75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20" ht="49.5" customHeight="1">
      <c r="B8" s="16" t="s">
        <v>5</v>
      </c>
      <c r="C8" s="29">
        <v>0</v>
      </c>
      <c r="D8" s="32">
        <v>23185</v>
      </c>
      <c r="E8" s="32">
        <v>23185</v>
      </c>
      <c r="F8" s="32">
        <v>23185</v>
      </c>
      <c r="G8" s="32">
        <v>23185</v>
      </c>
      <c r="H8" s="32">
        <v>23185</v>
      </c>
      <c r="I8" s="32">
        <v>23185</v>
      </c>
      <c r="J8" s="32">
        <v>23185</v>
      </c>
      <c r="K8" s="32">
        <v>23185</v>
      </c>
      <c r="L8" s="32">
        <v>23185</v>
      </c>
      <c r="M8" s="32">
        <v>23185</v>
      </c>
      <c r="N8" s="32">
        <v>23185</v>
      </c>
      <c r="O8" s="32">
        <v>23185</v>
      </c>
      <c r="P8" s="32">
        <v>23185</v>
      </c>
      <c r="Q8" s="32">
        <v>23185</v>
      </c>
      <c r="R8" s="32">
        <v>23185</v>
      </c>
    </row>
    <row r="9" spans="2:20" ht="38.25" customHeight="1">
      <c r="B9" s="9" t="s">
        <v>6</v>
      </c>
      <c r="C9" s="29">
        <v>0</v>
      </c>
      <c r="D9" s="32">
        <f>I13</f>
        <v>12398.4</v>
      </c>
      <c r="E9" s="32">
        <f>J13</f>
        <v>9918.7199999999993</v>
      </c>
      <c r="F9" s="32">
        <f>K13</f>
        <v>7439.04</v>
      </c>
      <c r="G9" s="32">
        <f>L13</f>
        <v>4959.3599999999997</v>
      </c>
      <c r="H9" s="32">
        <f>M13</f>
        <v>2479.6799999999998</v>
      </c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2:20" ht="22.5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20" ht="36" customHeight="1">
      <c r="B11" s="3" t="s">
        <v>13</v>
      </c>
      <c r="C11" s="22">
        <v>3900</v>
      </c>
      <c r="D11" s="1"/>
      <c r="E11" s="5" t="s">
        <v>2</v>
      </c>
      <c r="F11" s="23">
        <v>0.06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20" ht="37.5" customHeight="1">
      <c r="B12" s="3" t="s">
        <v>18</v>
      </c>
      <c r="C12" s="22">
        <v>0.75</v>
      </c>
      <c r="E12" s="5" t="s">
        <v>14</v>
      </c>
      <c r="F12" s="23">
        <v>0.8</v>
      </c>
      <c r="H12" s="17" t="s">
        <v>10</v>
      </c>
      <c r="I12" s="30">
        <f>C12*C4/5</f>
        <v>41328</v>
      </c>
      <c r="J12" s="30">
        <f>C12*C4/5</f>
        <v>41328</v>
      </c>
      <c r="K12" s="30">
        <f>C12*C4/5</f>
        <v>41328</v>
      </c>
      <c r="L12" s="30">
        <f>C12*C4/5</f>
        <v>41328</v>
      </c>
      <c r="M12" s="30">
        <f>C12*C4/5</f>
        <v>41328</v>
      </c>
      <c r="O12" s="4" t="s">
        <v>8</v>
      </c>
      <c r="P12" s="31">
        <f>IRR(C6:R6,0.1)</f>
        <v>0.16939226905811691</v>
      </c>
    </row>
    <row r="13" spans="2:20" ht="37.5" customHeight="1">
      <c r="B13" s="3" t="s">
        <v>11</v>
      </c>
      <c r="C13" s="22">
        <v>1200</v>
      </c>
      <c r="E13" s="5" t="s">
        <v>15</v>
      </c>
      <c r="F13" s="24">
        <v>1</v>
      </c>
      <c r="G13" s="6"/>
      <c r="H13" s="17" t="s">
        <v>2</v>
      </c>
      <c r="I13" s="32">
        <f>C4*C12*0.06</f>
        <v>12398.4</v>
      </c>
      <c r="J13" s="32">
        <f>(C4*C12-I12)*0.06</f>
        <v>9918.7199999999993</v>
      </c>
      <c r="K13" s="32">
        <f>(C4*C12-2*I12)*0.06</f>
        <v>7439.04</v>
      </c>
      <c r="L13" s="32">
        <f>(C4*C12-3*I12)*0.06</f>
        <v>4959.3599999999997</v>
      </c>
      <c r="M13" s="32">
        <f>(C4*C12-4*I12)*0.06</f>
        <v>2479.6799999999998</v>
      </c>
    </row>
    <row r="14" spans="2:20" ht="34.5" customHeight="1" thickBot="1">
      <c r="B14" s="3" t="s">
        <v>19</v>
      </c>
      <c r="C14" s="22">
        <v>3280</v>
      </c>
      <c r="E14" s="5" t="s">
        <v>17</v>
      </c>
      <c r="F14" s="24">
        <v>15</v>
      </c>
      <c r="O14" s="36" t="s">
        <v>22</v>
      </c>
      <c r="P14" s="36"/>
      <c r="Q14" s="33">
        <v>0.16939299999999999</v>
      </c>
    </row>
    <row r="15" spans="2:20" ht="36" customHeight="1" thickBot="1">
      <c r="E15" s="5" t="s">
        <v>16</v>
      </c>
      <c r="F15" s="24">
        <v>70000</v>
      </c>
      <c r="K15" s="14"/>
      <c r="O15" s="19" t="s">
        <v>21</v>
      </c>
      <c r="P15" s="20">
        <f>D5/(1+Q14)+E5/(1+Q14)^2+F5/(1+Q14)^3+G5/(1+Q14)^4+H5/(1+Q14)^5+I5/(1+Q14)^6+J5/(1+Q14)^7+K5/(1+Q14)^8+L5/(1+Q14)^9+M5/(1+Q14)^10+N5/(1+Q14)^11+O5/(1+Q14)^12+P5/(1+Q14)^13+Q5/(1+Q14)^14+R5/(1+Q14)^15</f>
        <v>425594.83156312816</v>
      </c>
      <c r="Q15" s="21">
        <f>C4+D4/(1+Q14)+E4/(1+Q14)^2+F4/(1+Q14)^3+G4/(1+Q14)^4+H4/(1+Q14)^5+I4/(1+Q14)^6+J4/(1+Q14)^7+K4/(1+Q14)^8+L4/(1+Q14)^9+M4/(1+Q14)^10+N4/(1+Q14)^11+O4/(1+Q14)^12+P4/(1+Q14)^13+Q4/(1+Q14)^14+R4/(1+Q14)^15</f>
        <v>425595.80009011418</v>
      </c>
      <c r="R15" s="18" t="s">
        <v>20</v>
      </c>
    </row>
    <row r="16" spans="2:20" ht="36.75" customHeight="1">
      <c r="H16" s="1"/>
      <c r="I16" s="1"/>
      <c r="J16" s="1"/>
      <c r="K16" s="15"/>
      <c r="L16" s="1"/>
      <c r="M16" s="8"/>
      <c r="N16" s="1"/>
      <c r="O16" s="1"/>
      <c r="P16" s="1"/>
      <c r="Q16" s="1"/>
      <c r="R16" s="1"/>
    </row>
    <row r="17" spans="4:18" ht="36.75" customHeight="1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 ht="39" customHeight="1">
      <c r="K18" s="10"/>
      <c r="L18" s="10"/>
      <c r="M18" s="10"/>
    </row>
    <row r="19" spans="4:18" ht="21" customHeight="1"/>
  </sheetData>
  <mergeCells count="3">
    <mergeCell ref="F1:M1"/>
    <mergeCell ref="D2:R2"/>
    <mergeCell ref="O14:P14"/>
  </mergeCells>
  <printOptions horizontalCentered="1" verticalCentered="1"/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0" sqref="E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سناریوی مبنا</vt:lpstr>
      <vt:lpstr>Sheet3</vt:lpstr>
    </vt:vector>
  </TitlesOfParts>
  <Company>nppd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Gerami , Mohammad</dc:creator>
  <cp:lastModifiedBy>sazgar</cp:lastModifiedBy>
  <cp:lastPrinted>2015-08-15T04:43:32Z</cp:lastPrinted>
  <dcterms:created xsi:type="dcterms:W3CDTF">2015-08-09T08:55:19Z</dcterms:created>
  <dcterms:modified xsi:type="dcterms:W3CDTF">2015-08-15T11:07:02Z</dcterms:modified>
</cp:coreProperties>
</file>