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يك ماهه" sheetId="1" r:id="rId1"/>
    <sheet name="يك ساله" sheetId="4" r:id="rId2"/>
    <sheet name="Sheet2" sheetId="2" r:id="rId3"/>
    <sheet name="Sheet3" sheetId="3" r:id="rId4"/>
  </sheets>
  <calcPr calcId="145621"/>
</workbook>
</file>

<file path=xl/calcChain.xml><?xml version="1.0" encoding="utf-8"?>
<calcChain xmlns="http://schemas.openxmlformats.org/spreadsheetml/2006/main">
  <c r="E27" i="1" l="1"/>
  <c r="G27" i="1"/>
  <c r="G27" i="4"/>
  <c r="E27" i="4"/>
  <c r="E24" i="1"/>
  <c r="E23" i="1"/>
  <c r="E22" i="1"/>
  <c r="E21" i="1"/>
  <c r="E19" i="1"/>
  <c r="E18" i="1"/>
  <c r="E17" i="1"/>
  <c r="E16" i="1"/>
  <c r="G24" i="1"/>
  <c r="G23" i="1"/>
  <c r="G22" i="1"/>
  <c r="G21" i="1"/>
  <c r="G19" i="1"/>
  <c r="G18" i="1"/>
  <c r="G20" i="1" s="1"/>
  <c r="G17" i="1"/>
  <c r="G16" i="1"/>
  <c r="G24" i="4"/>
  <c r="G23" i="4"/>
  <c r="G22" i="4"/>
  <c r="G21" i="4"/>
  <c r="G25" i="4" s="1"/>
  <c r="G19" i="4"/>
  <c r="G18" i="4"/>
  <c r="G17" i="4"/>
  <c r="G16" i="4"/>
  <c r="E24" i="4"/>
  <c r="E23" i="4"/>
  <c r="E22" i="4"/>
  <c r="E21" i="4"/>
  <c r="E25" i="4" s="1"/>
  <c r="E19" i="4"/>
  <c r="E18" i="4"/>
  <c r="E17" i="4"/>
  <c r="E16" i="4"/>
  <c r="H25" i="4"/>
  <c r="H26" i="4" s="1"/>
  <c r="F25" i="4"/>
  <c r="F26" i="4" s="1"/>
  <c r="D25" i="4"/>
  <c r="H20" i="4"/>
  <c r="D20" i="4"/>
  <c r="E20" i="4"/>
  <c r="H25" i="1"/>
  <c r="H26" i="1" s="1"/>
  <c r="F26" i="1"/>
  <c r="D25" i="1"/>
  <c r="D26" i="1" s="1"/>
  <c r="E25" i="1"/>
  <c r="H20" i="1"/>
  <c r="E20" i="1"/>
  <c r="D20" i="1"/>
  <c r="F11" i="4"/>
  <c r="F12" i="4" s="1"/>
  <c r="F12" i="1"/>
  <c r="E10" i="4"/>
  <c r="E9" i="4"/>
  <c r="E8" i="4"/>
  <c r="E7" i="4"/>
  <c r="E5" i="4"/>
  <c r="E4" i="4"/>
  <c r="E3" i="4"/>
  <c r="E2" i="4"/>
  <c r="H11" i="4"/>
  <c r="H12" i="4" s="1"/>
  <c r="D11" i="4"/>
  <c r="D12" i="4" s="1"/>
  <c r="G10" i="4"/>
  <c r="G9" i="4"/>
  <c r="G8" i="4"/>
  <c r="G7" i="4"/>
  <c r="H6" i="4"/>
  <c r="D6" i="4"/>
  <c r="G5" i="4"/>
  <c r="G4" i="4"/>
  <c r="G3" i="4"/>
  <c r="G2" i="4"/>
  <c r="G6" i="4" s="1"/>
  <c r="E6" i="4"/>
  <c r="H11" i="1"/>
  <c r="H12" i="1" s="1"/>
  <c r="D11" i="1"/>
  <c r="D12" i="1" s="1"/>
  <c r="G10" i="1"/>
  <c r="E10" i="1"/>
  <c r="G9" i="1"/>
  <c r="E9" i="1"/>
  <c r="G8" i="1"/>
  <c r="E8" i="1"/>
  <c r="G7" i="1"/>
  <c r="E7" i="1"/>
  <c r="G5" i="1"/>
  <c r="G4" i="1"/>
  <c r="G3" i="1"/>
  <c r="G2" i="1"/>
  <c r="G6" i="1" s="1"/>
  <c r="E5" i="1"/>
  <c r="E4" i="1"/>
  <c r="E3" i="1"/>
  <c r="E2" i="1"/>
  <c r="E6" i="1" s="1"/>
  <c r="D26" i="4" l="1"/>
  <c r="G11" i="4"/>
  <c r="G12" i="4" s="1"/>
  <c r="E11" i="4"/>
  <c r="E12" i="4" s="1"/>
  <c r="G25" i="1"/>
  <c r="E26" i="1"/>
  <c r="E11" i="1"/>
  <c r="E12" i="1" s="1"/>
  <c r="G20" i="4"/>
  <c r="G26" i="4" s="1"/>
  <c r="E26" i="4"/>
  <c r="G26" i="1"/>
  <c r="G11" i="1"/>
  <c r="G12" i="1" s="1"/>
  <c r="H6" i="1"/>
  <c r="D6" i="1"/>
</calcChain>
</file>

<file path=xl/sharedStrings.xml><?xml version="1.0" encoding="utf-8"?>
<sst xmlns="http://schemas.openxmlformats.org/spreadsheetml/2006/main" count="104" uniqueCount="19">
  <si>
    <t>ساكن كمپ</t>
  </si>
  <si>
    <t>مجرد</t>
  </si>
  <si>
    <t>متاهل</t>
  </si>
  <si>
    <t>كاردان</t>
  </si>
  <si>
    <t>وضعيت تاهل</t>
  </si>
  <si>
    <t>مدرك</t>
  </si>
  <si>
    <t>مشمول اجاره مسكن</t>
  </si>
  <si>
    <t>جمع</t>
  </si>
  <si>
    <t>وديعه مسكن</t>
  </si>
  <si>
    <t>مبلغ اجاره</t>
  </si>
  <si>
    <t>مبلغ وديعه</t>
  </si>
  <si>
    <t>شركت</t>
  </si>
  <si>
    <t>تپنا</t>
  </si>
  <si>
    <t>بهره برداري</t>
  </si>
  <si>
    <t>جمع كل</t>
  </si>
  <si>
    <t>محاسبه با مبلغ جديد( اجاره 12ميليون ريال كارشناس و 10ميليون ريال كاردان)و(وديعه مسكن400ميليون ريال)، كاركنان مجرد به ميزان75درصد متاهلين</t>
  </si>
  <si>
    <t xml:space="preserve">كارشناس </t>
  </si>
  <si>
    <t>تفاوت پرداختي اجاره و وديعه قديم با مبلغ جديد</t>
  </si>
  <si>
    <t>تفاوت پرداختي اجاره و وديعه قديم با مبلغ جديد(ساليانه)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</si>
</sst>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4"/>
      <color theme="1"/>
      <name val="B Mitra"/>
      <charset val="178"/>
    </font>
    <font>
      <b/>
      <sz val="14"/>
      <color theme="1"/>
      <name val="B Mitra"/>
      <charset val="178"/>
    </font>
    <font>
      <b/>
      <sz val="12"/>
      <color theme="1"/>
      <name val="B Mitra"/>
      <charset val="17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1" fillId="0" borderId="0" xfId="0" applyFont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 shrinkToFit="1"/>
    </xf>
    <xf numFmtId="3" fontId="1" fillId="0" borderId="1" xfId="0" applyNumberFormat="1" applyFont="1" applyBorder="1" applyAlignment="1">
      <alignment horizontal="center" vertical="center" shrinkToFit="1"/>
    </xf>
    <xf numFmtId="3" fontId="1" fillId="0" borderId="1" xfId="0" applyNumberFormat="1" applyFont="1" applyFill="1" applyBorder="1" applyAlignment="1">
      <alignment horizontal="center" vertical="center" shrinkToFit="1"/>
    </xf>
    <xf numFmtId="3" fontId="1" fillId="0" borderId="0" xfId="0" applyNumberFormat="1" applyFont="1" applyAlignment="1">
      <alignment horizontal="center" vertical="center" shrinkToFit="1"/>
    </xf>
    <xf numFmtId="0" fontId="3" fillId="2" borderId="1" xfId="0" applyFont="1" applyFill="1" applyBorder="1" applyAlignment="1">
      <alignment horizontal="center" vertical="center" shrinkToFit="1"/>
    </xf>
    <xf numFmtId="3" fontId="3" fillId="2" borderId="1" xfId="0" applyNumberFormat="1" applyFont="1" applyFill="1" applyBorder="1" applyAlignment="1">
      <alignment horizontal="center"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vertical="center" wrapText="1"/>
    </xf>
    <xf numFmtId="0" fontId="3" fillId="0" borderId="6" xfId="0" applyFont="1" applyBorder="1" applyAlignment="1">
      <alignment horizontal="center" vertical="center" shrinkToFit="1"/>
    </xf>
    <xf numFmtId="0" fontId="3" fillId="0" borderId="7" xfId="0" applyFont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0" xfId="0" applyFont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shrinkToFit="1"/>
    </xf>
    <xf numFmtId="0" fontId="2" fillId="0" borderId="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3" fillId="0" borderId="4" xfId="0" applyFont="1" applyFill="1" applyBorder="1" applyAlignment="1">
      <alignment horizontal="center" vertical="center" shrinkToFit="1"/>
    </xf>
    <xf numFmtId="0" fontId="3" fillId="0" borderId="3" xfId="0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shrinkToFi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rightToLeft="1" tabSelected="1" workbookViewId="0">
      <selection activeCell="G33" sqref="G33"/>
    </sheetView>
  </sheetViews>
  <sheetFormatPr defaultColWidth="9.140625" defaultRowHeight="21.75" x14ac:dyDescent="0.25"/>
  <cols>
    <col min="1" max="1" width="9.7109375" style="5" customWidth="1"/>
    <col min="2" max="2" width="11" style="5" customWidth="1"/>
    <col min="3" max="4" width="12" style="1" customWidth="1"/>
    <col min="5" max="5" width="15.7109375" style="9" customWidth="1"/>
    <col min="6" max="6" width="11.7109375" style="1" customWidth="1"/>
    <col min="7" max="7" width="15.7109375" style="9" customWidth="1"/>
    <col min="8" max="8" width="15.7109375" style="1" customWidth="1"/>
    <col min="9" max="16384" width="9.140625" style="1"/>
  </cols>
  <sheetData>
    <row r="1" spans="1:8" s="6" customFormat="1" ht="30" customHeight="1" x14ac:dyDescent="0.25">
      <c r="A1" s="10" t="s">
        <v>5</v>
      </c>
      <c r="B1" s="10" t="s">
        <v>11</v>
      </c>
      <c r="C1" s="10" t="s">
        <v>4</v>
      </c>
      <c r="D1" s="10" t="s">
        <v>6</v>
      </c>
      <c r="E1" s="11" t="s">
        <v>9</v>
      </c>
      <c r="F1" s="10" t="s">
        <v>8</v>
      </c>
      <c r="G1" s="11" t="s">
        <v>10</v>
      </c>
      <c r="H1" s="10" t="s">
        <v>0</v>
      </c>
    </row>
    <row r="2" spans="1:8" ht="28.5" customHeight="1" x14ac:dyDescent="0.25">
      <c r="A2" s="22" t="s">
        <v>16</v>
      </c>
      <c r="B2" s="22" t="s">
        <v>12</v>
      </c>
      <c r="C2" s="2" t="s">
        <v>1</v>
      </c>
      <c r="D2" s="2">
        <v>117</v>
      </c>
      <c r="E2" s="7">
        <f>D2*(5000000*75%)</f>
        <v>438750000</v>
      </c>
      <c r="F2" s="2">
        <v>1</v>
      </c>
      <c r="G2" s="7">
        <f>F2*(120000000*75%)</f>
        <v>90000000</v>
      </c>
      <c r="H2" s="2">
        <v>7</v>
      </c>
    </row>
    <row r="3" spans="1:8" ht="28.5" customHeight="1" x14ac:dyDescent="0.25">
      <c r="A3" s="23"/>
      <c r="B3" s="24"/>
      <c r="C3" s="2" t="s">
        <v>2</v>
      </c>
      <c r="D3" s="2">
        <v>199</v>
      </c>
      <c r="E3" s="7">
        <f>D3*5000000</f>
        <v>995000000</v>
      </c>
      <c r="F3" s="2">
        <v>0</v>
      </c>
      <c r="G3" s="7">
        <f>F3*120000000</f>
        <v>0</v>
      </c>
      <c r="H3" s="2">
        <v>38</v>
      </c>
    </row>
    <row r="4" spans="1:8" ht="28.5" customHeight="1" x14ac:dyDescent="0.25">
      <c r="A4" s="22" t="s">
        <v>3</v>
      </c>
      <c r="B4" s="24"/>
      <c r="C4" s="2" t="s">
        <v>1</v>
      </c>
      <c r="D4" s="2">
        <v>119</v>
      </c>
      <c r="E4" s="7">
        <f>D4*(4200000*75%)</f>
        <v>374850000</v>
      </c>
      <c r="F4" s="2">
        <v>0</v>
      </c>
      <c r="G4" s="7">
        <f>F4*(120000000*75%)</f>
        <v>0</v>
      </c>
      <c r="H4" s="2">
        <v>12</v>
      </c>
    </row>
    <row r="5" spans="1:8" ht="28.5" customHeight="1" x14ac:dyDescent="0.25">
      <c r="A5" s="23"/>
      <c r="B5" s="23"/>
      <c r="C5" s="2" t="s">
        <v>2</v>
      </c>
      <c r="D5" s="2">
        <v>273</v>
      </c>
      <c r="E5" s="7">
        <f>D5*4200000</f>
        <v>1146600000</v>
      </c>
      <c r="F5" s="2">
        <v>0</v>
      </c>
      <c r="G5" s="7">
        <f>F5*120000000</f>
        <v>0</v>
      </c>
      <c r="H5" s="2">
        <v>43</v>
      </c>
    </row>
    <row r="6" spans="1:8" s="4" customFormat="1" ht="30.75" customHeight="1" x14ac:dyDescent="0.25">
      <c r="A6" s="19" t="s">
        <v>7</v>
      </c>
      <c r="B6" s="20"/>
      <c r="C6" s="21"/>
      <c r="D6" s="3">
        <f>SUM(D2:D5)</f>
        <v>708</v>
      </c>
      <c r="E6" s="8">
        <f>SUM(E2:E5)</f>
        <v>2955200000</v>
      </c>
      <c r="F6" s="3">
        <v>1</v>
      </c>
      <c r="G6" s="8">
        <f>SUM(G2:G5)</f>
        <v>90000000</v>
      </c>
      <c r="H6" s="3">
        <f>SUM(H2:H5)</f>
        <v>100</v>
      </c>
    </row>
    <row r="7" spans="1:8" ht="28.5" customHeight="1" x14ac:dyDescent="0.25">
      <c r="A7" s="22" t="s">
        <v>16</v>
      </c>
      <c r="B7" s="22" t="s">
        <v>13</v>
      </c>
      <c r="C7" s="2" t="s">
        <v>1</v>
      </c>
      <c r="D7" s="2">
        <v>6</v>
      </c>
      <c r="E7" s="7">
        <f>D7*(5000000*75%)</f>
        <v>22500000</v>
      </c>
      <c r="F7" s="2">
        <v>1</v>
      </c>
      <c r="G7" s="7">
        <f>F7*(120000000*75%)</f>
        <v>90000000</v>
      </c>
      <c r="H7" s="2">
        <v>4</v>
      </c>
    </row>
    <row r="8" spans="1:8" ht="28.5" customHeight="1" x14ac:dyDescent="0.25">
      <c r="A8" s="23"/>
      <c r="B8" s="24"/>
      <c r="C8" s="2" t="s">
        <v>2</v>
      </c>
      <c r="D8" s="2">
        <v>221</v>
      </c>
      <c r="E8" s="7">
        <f>D8*5000000</f>
        <v>1105000000</v>
      </c>
      <c r="F8" s="2">
        <v>17</v>
      </c>
      <c r="G8" s="7">
        <f>F8*120000000</f>
        <v>2040000000</v>
      </c>
      <c r="H8" s="2">
        <v>192</v>
      </c>
    </row>
    <row r="9" spans="1:8" ht="28.5" customHeight="1" x14ac:dyDescent="0.25">
      <c r="A9" s="22" t="s">
        <v>3</v>
      </c>
      <c r="B9" s="24"/>
      <c r="C9" s="2" t="s">
        <v>1</v>
      </c>
      <c r="D9" s="2">
        <v>1</v>
      </c>
      <c r="E9" s="7">
        <f>D9*(4200000*75%)</f>
        <v>3150000</v>
      </c>
      <c r="F9" s="2">
        <v>0</v>
      </c>
      <c r="G9" s="7">
        <f>F9*(120000000*75%)</f>
        <v>0</v>
      </c>
      <c r="H9" s="2">
        <v>0</v>
      </c>
    </row>
    <row r="10" spans="1:8" ht="28.5" customHeight="1" x14ac:dyDescent="0.25">
      <c r="A10" s="23"/>
      <c r="B10" s="23"/>
      <c r="C10" s="2" t="s">
        <v>2</v>
      </c>
      <c r="D10" s="2">
        <v>47</v>
      </c>
      <c r="E10" s="7">
        <f>D10*4200000</f>
        <v>197400000</v>
      </c>
      <c r="F10" s="2">
        <v>0</v>
      </c>
      <c r="G10" s="7">
        <f>F10*120000000</f>
        <v>0</v>
      </c>
      <c r="H10" s="2">
        <v>0</v>
      </c>
    </row>
    <row r="11" spans="1:8" ht="30.75" customHeight="1" x14ac:dyDescent="0.25">
      <c r="A11" s="19" t="s">
        <v>7</v>
      </c>
      <c r="B11" s="20"/>
      <c r="C11" s="21"/>
      <c r="D11" s="3">
        <f>SUM(D7:D10)</f>
        <v>275</v>
      </c>
      <c r="E11" s="8">
        <f>SUM(E7:E10)</f>
        <v>1328050000</v>
      </c>
      <c r="F11" s="3">
        <v>18</v>
      </c>
      <c r="G11" s="8">
        <f>SUM(G7:G10)</f>
        <v>2130000000</v>
      </c>
      <c r="H11" s="3">
        <f>SUM(H7:H10)</f>
        <v>196</v>
      </c>
    </row>
    <row r="12" spans="1:8" ht="33" customHeight="1" x14ac:dyDescent="0.25">
      <c r="A12" s="14" t="s">
        <v>14</v>
      </c>
      <c r="B12" s="15"/>
      <c r="C12" s="16"/>
      <c r="D12" s="2">
        <f>D6+D11</f>
        <v>983</v>
      </c>
      <c r="E12" s="7">
        <f t="shared" ref="E12:H12" si="0">E6+E11</f>
        <v>4283250000</v>
      </c>
      <c r="F12" s="2">
        <f t="shared" si="0"/>
        <v>19</v>
      </c>
      <c r="G12" s="7">
        <f t="shared" si="0"/>
        <v>2220000000</v>
      </c>
      <c r="H12" s="2">
        <f t="shared" si="0"/>
        <v>296</v>
      </c>
    </row>
    <row r="13" spans="1:8" x14ac:dyDescent="0.25">
      <c r="A13" s="12"/>
      <c r="B13" s="12"/>
    </row>
    <row r="14" spans="1:8" ht="21.75" customHeight="1" x14ac:dyDescent="0.25">
      <c r="A14" s="17" t="s">
        <v>15</v>
      </c>
      <c r="B14" s="17"/>
      <c r="C14" s="17"/>
      <c r="D14" s="17"/>
      <c r="E14" s="17"/>
      <c r="F14" s="17"/>
      <c r="G14" s="17"/>
      <c r="H14" s="17"/>
    </row>
    <row r="15" spans="1:8" ht="30" customHeight="1" x14ac:dyDescent="0.25">
      <c r="A15" s="10" t="s">
        <v>5</v>
      </c>
      <c r="B15" s="10" t="s">
        <v>11</v>
      </c>
      <c r="C15" s="10" t="s">
        <v>4</v>
      </c>
      <c r="D15" s="10" t="s">
        <v>6</v>
      </c>
      <c r="E15" s="11" t="s">
        <v>9</v>
      </c>
      <c r="F15" s="10" t="s">
        <v>8</v>
      </c>
      <c r="G15" s="11" t="s">
        <v>10</v>
      </c>
      <c r="H15" s="10" t="s">
        <v>0</v>
      </c>
    </row>
    <row r="16" spans="1:8" ht="28.5" customHeight="1" x14ac:dyDescent="0.25">
      <c r="A16" s="22" t="s">
        <v>16</v>
      </c>
      <c r="B16" s="22" t="s">
        <v>12</v>
      </c>
      <c r="C16" s="2" t="s">
        <v>1</v>
      </c>
      <c r="D16" s="2">
        <v>117</v>
      </c>
      <c r="E16" s="7">
        <f>D16*(12000000*75%)</f>
        <v>1053000000</v>
      </c>
      <c r="F16" s="2">
        <v>1</v>
      </c>
      <c r="G16" s="7">
        <f>F16*(400000000*75%)</f>
        <v>300000000</v>
      </c>
      <c r="H16" s="2">
        <v>7</v>
      </c>
    </row>
    <row r="17" spans="1:8" ht="28.5" customHeight="1" x14ac:dyDescent="0.25">
      <c r="A17" s="23"/>
      <c r="B17" s="24"/>
      <c r="C17" s="2" t="s">
        <v>2</v>
      </c>
      <c r="D17" s="2">
        <v>199</v>
      </c>
      <c r="E17" s="7">
        <f>D17*12000000</f>
        <v>2388000000</v>
      </c>
      <c r="F17" s="2">
        <v>0</v>
      </c>
      <c r="G17" s="7">
        <f>F17*400000000</f>
        <v>0</v>
      </c>
      <c r="H17" s="2">
        <v>38</v>
      </c>
    </row>
    <row r="18" spans="1:8" ht="28.5" customHeight="1" x14ac:dyDescent="0.25">
      <c r="A18" s="22" t="s">
        <v>3</v>
      </c>
      <c r="B18" s="24"/>
      <c r="C18" s="2" t="s">
        <v>1</v>
      </c>
      <c r="D18" s="2">
        <v>119</v>
      </c>
      <c r="E18" s="7">
        <f>D18*(10000000*75%)</f>
        <v>892500000</v>
      </c>
      <c r="F18" s="2">
        <v>0</v>
      </c>
      <c r="G18" s="7">
        <f>F18*(400000000*75%)</f>
        <v>0</v>
      </c>
      <c r="H18" s="2">
        <v>12</v>
      </c>
    </row>
    <row r="19" spans="1:8" ht="28.5" customHeight="1" x14ac:dyDescent="0.25">
      <c r="A19" s="23"/>
      <c r="B19" s="23"/>
      <c r="C19" s="2" t="s">
        <v>2</v>
      </c>
      <c r="D19" s="2">
        <v>273</v>
      </c>
      <c r="E19" s="7">
        <f>D19*10000000</f>
        <v>2730000000</v>
      </c>
      <c r="F19" s="2">
        <v>0</v>
      </c>
      <c r="G19" s="7">
        <f>F19*400000000</f>
        <v>0</v>
      </c>
      <c r="H19" s="2">
        <v>43</v>
      </c>
    </row>
    <row r="20" spans="1:8" ht="30.75" customHeight="1" x14ac:dyDescent="0.25">
      <c r="A20" s="19" t="s">
        <v>7</v>
      </c>
      <c r="B20" s="20"/>
      <c r="C20" s="21"/>
      <c r="D20" s="3">
        <f>SUM(D16:D19)</f>
        <v>708</v>
      </c>
      <c r="E20" s="8">
        <f>SUM(E16:E19)</f>
        <v>7063500000</v>
      </c>
      <c r="F20" s="3">
        <v>1</v>
      </c>
      <c r="G20" s="8">
        <f>SUM(G16:G19)</f>
        <v>300000000</v>
      </c>
      <c r="H20" s="3">
        <f>SUM(H16:H19)</f>
        <v>100</v>
      </c>
    </row>
    <row r="21" spans="1:8" ht="28.5" customHeight="1" x14ac:dyDescent="0.25">
      <c r="A21" s="22" t="s">
        <v>16</v>
      </c>
      <c r="B21" s="22" t="s">
        <v>13</v>
      </c>
      <c r="C21" s="2" t="s">
        <v>1</v>
      </c>
      <c r="D21" s="2">
        <v>6</v>
      </c>
      <c r="E21" s="7">
        <f>D21*(12000000*75%)</f>
        <v>54000000</v>
      </c>
      <c r="F21" s="2">
        <v>1</v>
      </c>
      <c r="G21" s="7">
        <f>F21*(400000000*75%)</f>
        <v>300000000</v>
      </c>
      <c r="H21" s="2">
        <v>4</v>
      </c>
    </row>
    <row r="22" spans="1:8" ht="28.5" customHeight="1" x14ac:dyDescent="0.25">
      <c r="A22" s="23"/>
      <c r="B22" s="24"/>
      <c r="C22" s="2" t="s">
        <v>2</v>
      </c>
      <c r="D22" s="2">
        <v>221</v>
      </c>
      <c r="E22" s="7">
        <f>D22*12000000</f>
        <v>2652000000</v>
      </c>
      <c r="F22" s="2">
        <v>17</v>
      </c>
      <c r="G22" s="7">
        <f>F22*400000000</f>
        <v>6800000000</v>
      </c>
      <c r="H22" s="2">
        <v>192</v>
      </c>
    </row>
    <row r="23" spans="1:8" ht="28.5" customHeight="1" x14ac:dyDescent="0.25">
      <c r="A23" s="22" t="s">
        <v>3</v>
      </c>
      <c r="B23" s="24"/>
      <c r="C23" s="2" t="s">
        <v>1</v>
      </c>
      <c r="D23" s="2">
        <v>1</v>
      </c>
      <c r="E23" s="7">
        <f>D23*(10000000*75%)</f>
        <v>7500000</v>
      </c>
      <c r="F23" s="2">
        <v>0</v>
      </c>
      <c r="G23" s="7">
        <f>F23*(400000000*75%)</f>
        <v>0</v>
      </c>
      <c r="H23" s="2">
        <v>0</v>
      </c>
    </row>
    <row r="24" spans="1:8" ht="28.5" customHeight="1" x14ac:dyDescent="0.25">
      <c r="A24" s="23"/>
      <c r="B24" s="23"/>
      <c r="C24" s="2" t="s">
        <v>2</v>
      </c>
      <c r="D24" s="2">
        <v>47</v>
      </c>
      <c r="E24" s="7">
        <f>D24*10000000</f>
        <v>470000000</v>
      </c>
      <c r="F24" s="2">
        <v>0</v>
      </c>
      <c r="G24" s="7">
        <f>F24*400000000</f>
        <v>0</v>
      </c>
      <c r="H24" s="2">
        <v>0</v>
      </c>
    </row>
    <row r="25" spans="1:8" ht="30" customHeight="1" x14ac:dyDescent="0.25">
      <c r="A25" s="19" t="s">
        <v>7</v>
      </c>
      <c r="B25" s="20"/>
      <c r="C25" s="21"/>
      <c r="D25" s="3">
        <f>SUM(D21:D24)</f>
        <v>275</v>
      </c>
      <c r="E25" s="8">
        <f>SUM(E21:E24)</f>
        <v>3183500000</v>
      </c>
      <c r="F25" s="3">
        <v>18</v>
      </c>
      <c r="G25" s="8">
        <f>SUM(G21:G24)</f>
        <v>7100000000</v>
      </c>
      <c r="H25" s="3">
        <f>SUM(H21:H24)</f>
        <v>196</v>
      </c>
    </row>
    <row r="26" spans="1:8" ht="31.5" customHeight="1" x14ac:dyDescent="0.25">
      <c r="A26" s="14" t="s">
        <v>14</v>
      </c>
      <c r="B26" s="15"/>
      <c r="C26" s="16"/>
      <c r="D26" s="2">
        <f>D20+D25</f>
        <v>983</v>
      </c>
      <c r="E26" s="7">
        <f t="shared" ref="E26" si="1">E20+E25</f>
        <v>10247000000</v>
      </c>
      <c r="F26" s="2">
        <f t="shared" ref="F26" si="2">F20+F25</f>
        <v>19</v>
      </c>
      <c r="G26" s="7">
        <f t="shared" ref="G26" si="3">G20+G25</f>
        <v>7400000000</v>
      </c>
      <c r="H26" s="2">
        <f t="shared" ref="H26" si="4">H20+H25</f>
        <v>296</v>
      </c>
    </row>
    <row r="27" spans="1:8" x14ac:dyDescent="0.25">
      <c r="A27" s="18" t="s">
        <v>17</v>
      </c>
      <c r="B27" s="18"/>
      <c r="C27" s="18"/>
      <c r="D27" s="18"/>
      <c r="E27" s="9">
        <f>E26-E12</f>
        <v>5963750000</v>
      </c>
      <c r="G27" s="9">
        <f>G26-G12</f>
        <v>5180000000</v>
      </c>
    </row>
    <row r="28" spans="1:8" x14ac:dyDescent="0.25">
      <c r="A28" s="13"/>
      <c r="B28" s="13"/>
      <c r="C28" s="13"/>
      <c r="D28" s="13"/>
    </row>
  </sheetData>
  <mergeCells count="20">
    <mergeCell ref="A6:C6"/>
    <mergeCell ref="A2:A3"/>
    <mergeCell ref="A4:A5"/>
    <mergeCell ref="B2:B5"/>
    <mergeCell ref="A7:A8"/>
    <mergeCell ref="B7:B10"/>
    <mergeCell ref="A9:A10"/>
    <mergeCell ref="A11:C11"/>
    <mergeCell ref="A12:C12"/>
    <mergeCell ref="A16:A17"/>
    <mergeCell ref="B16:B19"/>
    <mergeCell ref="A18:A19"/>
    <mergeCell ref="A26:C26"/>
    <mergeCell ref="A14:H14"/>
    <mergeCell ref="A27:D27"/>
    <mergeCell ref="A20:C20"/>
    <mergeCell ref="A21:A22"/>
    <mergeCell ref="B21:B24"/>
    <mergeCell ref="A23:A24"/>
    <mergeCell ref="A25:C25"/>
  </mergeCells>
  <printOptions horizontalCentered="1"/>
  <pageMargins left="0" right="0" top="0.74803149606299213" bottom="0.74803149606299213" header="0.31496062992125984" footer="0.31496062992125984"/>
  <pageSetup paperSize="9" scale="95" orientation="portrait" r:id="rId1"/>
  <headerFooter>
    <oddHeader>&amp;C&amp;"B Mitra,Regular"&amp;14محاسبه ماهيانه با مبلغ قديم(اجاره5ميليون ريال كارشناس و4ميليون و دويست هزار ريال) و(وديعه120ميليون ريال)، به كاركنان مجرد75درصد كاركنان متاهل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"/>
  <sheetViews>
    <sheetView rightToLeft="1" workbookViewId="0">
      <selection activeCell="G28" sqref="G28"/>
    </sheetView>
  </sheetViews>
  <sheetFormatPr defaultColWidth="9.140625" defaultRowHeight="21.75" x14ac:dyDescent="0.25"/>
  <cols>
    <col min="1" max="1" width="10.42578125" style="5" customWidth="1"/>
    <col min="2" max="2" width="11.85546875" style="5" customWidth="1"/>
    <col min="3" max="3" width="12.42578125" style="1" customWidth="1"/>
    <col min="4" max="4" width="13.140625" style="1" customWidth="1"/>
    <col min="5" max="5" width="15.7109375" style="9" customWidth="1"/>
    <col min="6" max="6" width="12.42578125" style="1" customWidth="1"/>
    <col min="7" max="7" width="15.7109375" style="9" customWidth="1"/>
    <col min="8" max="8" width="12.7109375" style="1" customWidth="1"/>
    <col min="9" max="16384" width="9.140625" style="1"/>
  </cols>
  <sheetData>
    <row r="1" spans="1:8" s="6" customFormat="1" ht="33" customHeight="1" x14ac:dyDescent="0.25">
      <c r="A1" s="10" t="s">
        <v>5</v>
      </c>
      <c r="B1" s="10" t="s">
        <v>11</v>
      </c>
      <c r="C1" s="10" t="s">
        <v>4</v>
      </c>
      <c r="D1" s="10" t="s">
        <v>6</v>
      </c>
      <c r="E1" s="11" t="s">
        <v>9</v>
      </c>
      <c r="F1" s="10" t="s">
        <v>8</v>
      </c>
      <c r="G1" s="11" t="s">
        <v>10</v>
      </c>
      <c r="H1" s="10" t="s">
        <v>0</v>
      </c>
    </row>
    <row r="2" spans="1:8" ht="30" customHeight="1" x14ac:dyDescent="0.25">
      <c r="A2" s="25" t="s">
        <v>16</v>
      </c>
      <c r="B2" s="22" t="s">
        <v>12</v>
      </c>
      <c r="C2" s="2" t="s">
        <v>1</v>
      </c>
      <c r="D2" s="2">
        <v>117</v>
      </c>
      <c r="E2" s="7">
        <f>D2*(5000000*75%)*12</f>
        <v>5265000000</v>
      </c>
      <c r="F2" s="2">
        <v>1</v>
      </c>
      <c r="G2" s="7">
        <f>F2*(120000000*75%)</f>
        <v>90000000</v>
      </c>
      <c r="H2" s="2">
        <v>7</v>
      </c>
    </row>
    <row r="3" spans="1:8" ht="30" customHeight="1" x14ac:dyDescent="0.25">
      <c r="A3" s="25"/>
      <c r="B3" s="24"/>
      <c r="C3" s="2" t="s">
        <v>2</v>
      </c>
      <c r="D3" s="2">
        <v>199</v>
      </c>
      <c r="E3" s="7">
        <f>D3*5000000*12</f>
        <v>11940000000</v>
      </c>
      <c r="F3" s="2">
        <v>0</v>
      </c>
      <c r="G3" s="7">
        <f>F3*120000000</f>
        <v>0</v>
      </c>
      <c r="H3" s="2">
        <v>38</v>
      </c>
    </row>
    <row r="4" spans="1:8" ht="30" customHeight="1" x14ac:dyDescent="0.25">
      <c r="A4" s="25" t="s">
        <v>3</v>
      </c>
      <c r="B4" s="24"/>
      <c r="C4" s="2" t="s">
        <v>1</v>
      </c>
      <c r="D4" s="2">
        <v>119</v>
      </c>
      <c r="E4" s="7">
        <f>D4*(4200000*75%)*12</f>
        <v>4498200000</v>
      </c>
      <c r="F4" s="2">
        <v>0</v>
      </c>
      <c r="G4" s="7">
        <f>F4*(120000000*75%)</f>
        <v>0</v>
      </c>
      <c r="H4" s="2">
        <v>12</v>
      </c>
    </row>
    <row r="5" spans="1:8" ht="30" customHeight="1" x14ac:dyDescent="0.25">
      <c r="A5" s="25"/>
      <c r="B5" s="23"/>
      <c r="C5" s="2" t="s">
        <v>2</v>
      </c>
      <c r="D5" s="2">
        <v>273</v>
      </c>
      <c r="E5" s="7">
        <f>D5*4200000*12</f>
        <v>13759200000</v>
      </c>
      <c r="F5" s="2">
        <v>0</v>
      </c>
      <c r="G5" s="7">
        <f>F5*120000000</f>
        <v>0</v>
      </c>
      <c r="H5" s="2">
        <v>43</v>
      </c>
    </row>
    <row r="6" spans="1:8" s="4" customFormat="1" ht="30" customHeight="1" x14ac:dyDescent="0.25">
      <c r="A6" s="26" t="s">
        <v>7</v>
      </c>
      <c r="B6" s="26"/>
      <c r="C6" s="26"/>
      <c r="D6" s="3">
        <f>SUM(D2:D5)</f>
        <v>708</v>
      </c>
      <c r="E6" s="8">
        <f>SUM(E2:E5)</f>
        <v>35462400000</v>
      </c>
      <c r="F6" s="3">
        <v>1</v>
      </c>
      <c r="G6" s="8">
        <f>SUM(G2:G5)</f>
        <v>90000000</v>
      </c>
      <c r="H6" s="3">
        <f>SUM(H2:H5)</f>
        <v>100</v>
      </c>
    </row>
    <row r="7" spans="1:8" ht="30" customHeight="1" x14ac:dyDescent="0.25">
      <c r="A7" s="25" t="s">
        <v>16</v>
      </c>
      <c r="B7" s="22" t="s">
        <v>13</v>
      </c>
      <c r="C7" s="2" t="s">
        <v>1</v>
      </c>
      <c r="D7" s="2">
        <v>6</v>
      </c>
      <c r="E7" s="7">
        <f>D7*(5000000*75%)*12</f>
        <v>270000000</v>
      </c>
      <c r="F7" s="2">
        <v>1</v>
      </c>
      <c r="G7" s="7">
        <f>F7*(120000000*75%)</f>
        <v>90000000</v>
      </c>
      <c r="H7" s="2">
        <v>4</v>
      </c>
    </row>
    <row r="8" spans="1:8" ht="30" customHeight="1" x14ac:dyDescent="0.25">
      <c r="A8" s="25"/>
      <c r="B8" s="24"/>
      <c r="C8" s="2" t="s">
        <v>2</v>
      </c>
      <c r="D8" s="2">
        <v>221</v>
      </c>
      <c r="E8" s="7">
        <f>D8*5000000*12</f>
        <v>13260000000</v>
      </c>
      <c r="F8" s="2">
        <v>17</v>
      </c>
      <c r="G8" s="7">
        <f>F8*120000000</f>
        <v>2040000000</v>
      </c>
      <c r="H8" s="2">
        <v>192</v>
      </c>
    </row>
    <row r="9" spans="1:8" ht="30" customHeight="1" x14ac:dyDescent="0.25">
      <c r="A9" s="25" t="s">
        <v>3</v>
      </c>
      <c r="B9" s="24"/>
      <c r="C9" s="2" t="s">
        <v>1</v>
      </c>
      <c r="D9" s="2">
        <v>1</v>
      </c>
      <c r="E9" s="7">
        <f>D9*(4200000*75%)*12</f>
        <v>37800000</v>
      </c>
      <c r="F9" s="2">
        <v>0</v>
      </c>
      <c r="G9" s="7">
        <f>F9*(120000000*75%)</f>
        <v>0</v>
      </c>
      <c r="H9" s="2">
        <v>0</v>
      </c>
    </row>
    <row r="10" spans="1:8" ht="30" customHeight="1" x14ac:dyDescent="0.25">
      <c r="A10" s="25"/>
      <c r="B10" s="23"/>
      <c r="C10" s="2" t="s">
        <v>2</v>
      </c>
      <c r="D10" s="2">
        <v>47</v>
      </c>
      <c r="E10" s="7">
        <f>D10*4200000*12</f>
        <v>2368800000</v>
      </c>
      <c r="F10" s="2">
        <v>0</v>
      </c>
      <c r="G10" s="7">
        <f>F10*120000000</f>
        <v>0</v>
      </c>
      <c r="H10" s="2">
        <v>0</v>
      </c>
    </row>
    <row r="11" spans="1:8" ht="22.5" x14ac:dyDescent="0.25">
      <c r="A11" s="26" t="s">
        <v>7</v>
      </c>
      <c r="B11" s="26"/>
      <c r="C11" s="26"/>
      <c r="D11" s="3">
        <f>SUM(D7:D10)</f>
        <v>275</v>
      </c>
      <c r="E11" s="8">
        <f>SUM(E7:E10)</f>
        <v>15936600000</v>
      </c>
      <c r="F11" s="8">
        <f>SUM(F7:F10)</f>
        <v>18</v>
      </c>
      <c r="G11" s="8">
        <f>SUM(G7:G10)</f>
        <v>2130000000</v>
      </c>
      <c r="H11" s="3">
        <f>SUM(H7:H10)</f>
        <v>196</v>
      </c>
    </row>
    <row r="12" spans="1:8" ht="32.25" customHeight="1" x14ac:dyDescent="0.25">
      <c r="A12" s="27" t="s">
        <v>14</v>
      </c>
      <c r="B12" s="27"/>
      <c r="C12" s="27"/>
      <c r="D12" s="2">
        <f>D6+D11</f>
        <v>983</v>
      </c>
      <c r="E12" s="7">
        <f>E6+E11</f>
        <v>51399000000</v>
      </c>
      <c r="F12" s="7">
        <f t="shared" ref="F12:H12" si="0">F6+F11</f>
        <v>19</v>
      </c>
      <c r="G12" s="7">
        <f t="shared" si="0"/>
        <v>2220000000</v>
      </c>
      <c r="H12" s="7">
        <f t="shared" si="0"/>
        <v>296</v>
      </c>
    </row>
    <row r="13" spans="1:8" ht="16.5" customHeight="1" x14ac:dyDescent="0.25">
      <c r="A13" s="12"/>
      <c r="B13" s="12"/>
    </row>
    <row r="14" spans="1:8" x14ac:dyDescent="0.25">
      <c r="A14" s="17" t="s">
        <v>15</v>
      </c>
      <c r="B14" s="17"/>
      <c r="C14" s="17"/>
      <c r="D14" s="17"/>
      <c r="E14" s="17"/>
      <c r="F14" s="17"/>
      <c r="G14" s="17"/>
      <c r="H14" s="17"/>
    </row>
    <row r="15" spans="1:8" ht="30" customHeight="1" x14ac:dyDescent="0.25">
      <c r="A15" s="10" t="s">
        <v>5</v>
      </c>
      <c r="B15" s="10" t="s">
        <v>11</v>
      </c>
      <c r="C15" s="10" t="s">
        <v>4</v>
      </c>
      <c r="D15" s="10" t="s">
        <v>6</v>
      </c>
      <c r="E15" s="11" t="s">
        <v>9</v>
      </c>
      <c r="F15" s="10" t="s">
        <v>8</v>
      </c>
      <c r="G15" s="11" t="s">
        <v>10</v>
      </c>
      <c r="H15" s="10" t="s">
        <v>0</v>
      </c>
    </row>
    <row r="16" spans="1:8" ht="30" customHeight="1" x14ac:dyDescent="0.25">
      <c r="A16" s="25" t="s">
        <v>16</v>
      </c>
      <c r="B16" s="22" t="s">
        <v>12</v>
      </c>
      <c r="C16" s="2" t="s">
        <v>1</v>
      </c>
      <c r="D16" s="2">
        <v>117</v>
      </c>
      <c r="E16" s="7">
        <f>D16*(12000000*75%)*12</f>
        <v>12636000000</v>
      </c>
      <c r="F16" s="2">
        <v>1</v>
      </c>
      <c r="G16" s="7">
        <f>F16*(400000000*75%)</f>
        <v>300000000</v>
      </c>
      <c r="H16" s="2">
        <v>7</v>
      </c>
    </row>
    <row r="17" spans="1:8" ht="30" customHeight="1" x14ac:dyDescent="0.25">
      <c r="A17" s="25"/>
      <c r="B17" s="24"/>
      <c r="C17" s="2" t="s">
        <v>2</v>
      </c>
      <c r="D17" s="2">
        <v>199</v>
      </c>
      <c r="E17" s="7">
        <f>D17*12000000*12</f>
        <v>28656000000</v>
      </c>
      <c r="F17" s="2">
        <v>0</v>
      </c>
      <c r="G17" s="7">
        <f>F17*400000000</f>
        <v>0</v>
      </c>
      <c r="H17" s="2">
        <v>38</v>
      </c>
    </row>
    <row r="18" spans="1:8" ht="30" customHeight="1" x14ac:dyDescent="0.25">
      <c r="A18" s="25" t="s">
        <v>3</v>
      </c>
      <c r="B18" s="24"/>
      <c r="C18" s="2" t="s">
        <v>1</v>
      </c>
      <c r="D18" s="2">
        <v>119</v>
      </c>
      <c r="E18" s="7">
        <f>D18*(10000000*75%)*12</f>
        <v>10710000000</v>
      </c>
      <c r="F18" s="2">
        <v>0</v>
      </c>
      <c r="G18" s="7">
        <f>F18*(400000000*75%)</f>
        <v>0</v>
      </c>
      <c r="H18" s="2">
        <v>12</v>
      </c>
    </row>
    <row r="19" spans="1:8" ht="30" customHeight="1" x14ac:dyDescent="0.25">
      <c r="A19" s="25"/>
      <c r="B19" s="23"/>
      <c r="C19" s="2" t="s">
        <v>2</v>
      </c>
      <c r="D19" s="2">
        <v>273</v>
      </c>
      <c r="E19" s="7">
        <f>D19*10000000*12</f>
        <v>32760000000</v>
      </c>
      <c r="F19" s="2">
        <v>0</v>
      </c>
      <c r="G19" s="7">
        <f>F19*400000000</f>
        <v>0</v>
      </c>
      <c r="H19" s="2">
        <v>43</v>
      </c>
    </row>
    <row r="20" spans="1:8" ht="30" customHeight="1" x14ac:dyDescent="0.25">
      <c r="A20" s="26" t="s">
        <v>7</v>
      </c>
      <c r="B20" s="26"/>
      <c r="C20" s="26"/>
      <c r="D20" s="3">
        <f>SUM(D16:D19)</f>
        <v>708</v>
      </c>
      <c r="E20" s="8">
        <f>SUM(E16:E19)</f>
        <v>84762000000</v>
      </c>
      <c r="F20" s="3">
        <v>1</v>
      </c>
      <c r="G20" s="8">
        <f>SUM(G16:G19)</f>
        <v>300000000</v>
      </c>
      <c r="H20" s="3">
        <f>SUM(H16:H19)</f>
        <v>100</v>
      </c>
    </row>
    <row r="21" spans="1:8" ht="30" customHeight="1" x14ac:dyDescent="0.25">
      <c r="A21" s="25" t="s">
        <v>16</v>
      </c>
      <c r="B21" s="22" t="s">
        <v>13</v>
      </c>
      <c r="C21" s="2" t="s">
        <v>1</v>
      </c>
      <c r="D21" s="2">
        <v>6</v>
      </c>
      <c r="E21" s="7">
        <f>D21*(12000000*75%)*12</f>
        <v>648000000</v>
      </c>
      <c r="F21" s="2">
        <v>1</v>
      </c>
      <c r="G21" s="7">
        <f>F21*(400000000*75%)</f>
        <v>300000000</v>
      </c>
      <c r="H21" s="2">
        <v>4</v>
      </c>
    </row>
    <row r="22" spans="1:8" ht="30" customHeight="1" x14ac:dyDescent="0.25">
      <c r="A22" s="25"/>
      <c r="B22" s="24"/>
      <c r="C22" s="2" t="s">
        <v>2</v>
      </c>
      <c r="D22" s="2">
        <v>221</v>
      </c>
      <c r="E22" s="7">
        <f>D22*12000000*12</f>
        <v>31824000000</v>
      </c>
      <c r="F22" s="2">
        <v>17</v>
      </c>
      <c r="G22" s="7">
        <f>F22*400000000</f>
        <v>6800000000</v>
      </c>
      <c r="H22" s="2">
        <v>192</v>
      </c>
    </row>
    <row r="23" spans="1:8" ht="30" customHeight="1" x14ac:dyDescent="0.25">
      <c r="A23" s="25" t="s">
        <v>3</v>
      </c>
      <c r="B23" s="24"/>
      <c r="C23" s="2" t="s">
        <v>1</v>
      </c>
      <c r="D23" s="2">
        <v>1</v>
      </c>
      <c r="E23" s="7">
        <f>D23*(10000000*75%)*12</f>
        <v>90000000</v>
      </c>
      <c r="F23" s="2">
        <v>0</v>
      </c>
      <c r="G23" s="7">
        <f>F23*(400000000*75%)</f>
        <v>0</v>
      </c>
      <c r="H23" s="2">
        <v>0</v>
      </c>
    </row>
    <row r="24" spans="1:8" ht="30" customHeight="1" x14ac:dyDescent="0.25">
      <c r="A24" s="25"/>
      <c r="B24" s="23"/>
      <c r="C24" s="2" t="s">
        <v>2</v>
      </c>
      <c r="D24" s="2">
        <v>47</v>
      </c>
      <c r="E24" s="7">
        <f>D24*10000000*12</f>
        <v>5640000000</v>
      </c>
      <c r="F24" s="2">
        <v>0</v>
      </c>
      <c r="G24" s="7">
        <f>F24*400000000</f>
        <v>0</v>
      </c>
      <c r="H24" s="2">
        <v>0</v>
      </c>
    </row>
    <row r="25" spans="1:8" ht="24" customHeight="1" x14ac:dyDescent="0.25">
      <c r="A25" s="26" t="s">
        <v>7</v>
      </c>
      <c r="B25" s="26"/>
      <c r="C25" s="26"/>
      <c r="D25" s="3">
        <f>SUM(D21:D24)</f>
        <v>275</v>
      </c>
      <c r="E25" s="8">
        <f>SUM(E21:E24)</f>
        <v>38202000000</v>
      </c>
      <c r="F25" s="8">
        <f>SUM(F21:F24)</f>
        <v>18</v>
      </c>
      <c r="G25" s="8">
        <f>SUM(G21:G24)</f>
        <v>7100000000</v>
      </c>
      <c r="H25" s="3">
        <f>SUM(H21:H24)</f>
        <v>196</v>
      </c>
    </row>
    <row r="26" spans="1:8" ht="30" customHeight="1" x14ac:dyDescent="0.25">
      <c r="A26" s="27" t="s">
        <v>14</v>
      </c>
      <c r="B26" s="27"/>
      <c r="C26" s="27"/>
      <c r="D26" s="2">
        <f>D20+D25</f>
        <v>983</v>
      </c>
      <c r="E26" s="7">
        <f>E20+E25</f>
        <v>122964000000</v>
      </c>
      <c r="F26" s="7">
        <f t="shared" ref="F26" si="1">F20+F25</f>
        <v>19</v>
      </c>
      <c r="G26" s="7">
        <f t="shared" ref="G26" si="2">G20+G25</f>
        <v>7400000000</v>
      </c>
      <c r="H26" s="7">
        <f t="shared" ref="H26" si="3">H20+H25</f>
        <v>296</v>
      </c>
    </row>
    <row r="27" spans="1:8" x14ac:dyDescent="0.25">
      <c r="A27" s="18" t="s">
        <v>18</v>
      </c>
      <c r="B27" s="18"/>
      <c r="C27" s="18"/>
      <c r="D27" s="18"/>
      <c r="E27" s="9">
        <f>E26-E12</f>
        <v>71565000000</v>
      </c>
      <c r="G27" s="9">
        <f>G26-G12</f>
        <v>5180000000</v>
      </c>
    </row>
  </sheetData>
  <mergeCells count="20">
    <mergeCell ref="A20:C20"/>
    <mergeCell ref="A2:A3"/>
    <mergeCell ref="B2:B5"/>
    <mergeCell ref="A4:A5"/>
    <mergeCell ref="A6:C6"/>
    <mergeCell ref="A7:A8"/>
    <mergeCell ref="B7:B10"/>
    <mergeCell ref="A9:A10"/>
    <mergeCell ref="A14:H14"/>
    <mergeCell ref="A11:C11"/>
    <mergeCell ref="A12:C12"/>
    <mergeCell ref="A16:A17"/>
    <mergeCell ref="B16:B19"/>
    <mergeCell ref="A18:A19"/>
    <mergeCell ref="A27:D27"/>
    <mergeCell ref="A21:A22"/>
    <mergeCell ref="B21:B24"/>
    <mergeCell ref="A23:A24"/>
    <mergeCell ref="A25:C25"/>
    <mergeCell ref="A26:C26"/>
  </mergeCells>
  <printOptions horizontalCentered="1"/>
  <pageMargins left="0" right="0" top="0.74803149606299213" bottom="0.74803149606299213" header="0.31496062992125984" footer="0.31496062992125984"/>
  <pageSetup paperSize="9" scale="95" orientation="portrait" r:id="rId1"/>
  <headerFooter>
    <oddHeader>&amp;C&amp;"B Mitra,Regular"&amp;12محاسبه ساليانه با مبلغ قديم(اجاره5ميليون ريال كارشناس و4ميليون و دويست هزار ريال) و(وديعه120ميليون ريال)، به كاركنان مجرد75درصد كاركنان متاهل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يك ماهه</vt:lpstr>
      <vt:lpstr>يك ساله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2021-05-02T07:02:24Z</dcterms:modified>
</cp:coreProperties>
</file>