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355" windowHeight="10050"/>
  </bookViews>
  <sheets>
    <sheet name="9804" sheetId="1" r:id="rId1"/>
  </sheets>
  <definedNames>
    <definedName name="_xlnm._FilterDatabase" localSheetId="0" hidden="1">'9804'!$A$1:$E$694</definedName>
  </definedNames>
  <calcPr calcId="145621"/>
</workbook>
</file>

<file path=xl/calcChain.xml><?xml version="1.0" encoding="utf-8"?>
<calcChain xmlns="http://schemas.openxmlformats.org/spreadsheetml/2006/main">
  <c r="A691" i="1" l="1"/>
  <c r="B691" i="1"/>
  <c r="C691" i="1"/>
  <c r="A21" i="1"/>
  <c r="B21" i="1"/>
  <c r="C21" i="1"/>
  <c r="A561" i="1"/>
  <c r="B561" i="1"/>
  <c r="C561" i="1"/>
  <c r="A495" i="1"/>
  <c r="B495" i="1"/>
  <c r="C495" i="1"/>
  <c r="A187" i="1"/>
  <c r="B187" i="1"/>
  <c r="C187" i="1"/>
  <c r="A479" i="1"/>
  <c r="B479" i="1"/>
  <c r="C479" i="1"/>
  <c r="A528" i="1"/>
  <c r="B528" i="1"/>
  <c r="C528" i="1"/>
  <c r="A517" i="1"/>
  <c r="B517" i="1"/>
  <c r="C517" i="1"/>
  <c r="A10" i="1"/>
  <c r="B10" i="1"/>
  <c r="C10" i="1"/>
  <c r="A645" i="1"/>
  <c r="B645" i="1"/>
  <c r="C645" i="1"/>
  <c r="A420" i="1"/>
  <c r="B420" i="1"/>
  <c r="C420" i="1"/>
  <c r="A191" i="1"/>
  <c r="B191" i="1"/>
  <c r="C191" i="1"/>
  <c r="A157" i="1"/>
  <c r="B157" i="1"/>
  <c r="C157" i="1"/>
  <c r="A428" i="1"/>
  <c r="B428" i="1"/>
  <c r="C428" i="1"/>
  <c r="A439" i="1"/>
  <c r="B439" i="1"/>
  <c r="C439" i="1"/>
  <c r="A209" i="1"/>
  <c r="B209" i="1"/>
  <c r="C209" i="1"/>
  <c r="A168" i="1"/>
  <c r="B168" i="1"/>
  <c r="C168" i="1"/>
  <c r="A143" i="1"/>
  <c r="B143" i="1"/>
  <c r="C143" i="1"/>
  <c r="A338" i="1"/>
  <c r="B338" i="1"/>
  <c r="C338" i="1"/>
  <c r="A84" i="1"/>
  <c r="B84" i="1"/>
  <c r="C84" i="1"/>
  <c r="A214" i="1"/>
  <c r="B214" i="1"/>
  <c r="C214" i="1"/>
  <c r="A302" i="1"/>
  <c r="B302" i="1"/>
  <c r="C302" i="1"/>
  <c r="A504" i="1"/>
  <c r="B504" i="1"/>
  <c r="C504" i="1"/>
  <c r="A279" i="1"/>
  <c r="B279" i="1"/>
  <c r="C279" i="1"/>
  <c r="A58" i="1"/>
  <c r="B58" i="1"/>
  <c r="C58" i="1"/>
  <c r="A231" i="1"/>
  <c r="B231" i="1"/>
  <c r="C231" i="1"/>
  <c r="A364" i="1"/>
  <c r="B364" i="1"/>
  <c r="C364" i="1"/>
  <c r="A344" i="1"/>
  <c r="B344" i="1"/>
  <c r="C344" i="1"/>
  <c r="A142" i="1"/>
  <c r="B142" i="1"/>
  <c r="C142" i="1"/>
  <c r="A417" i="1"/>
  <c r="B417" i="1"/>
  <c r="C417" i="1"/>
  <c r="A445" i="1"/>
  <c r="B445" i="1"/>
  <c r="C445" i="1"/>
  <c r="A548" i="1"/>
  <c r="B548" i="1"/>
  <c r="C548" i="1"/>
  <c r="A172" i="1"/>
  <c r="B172" i="1"/>
  <c r="C172" i="1"/>
  <c r="A267" i="1"/>
  <c r="B267" i="1"/>
  <c r="C267" i="1"/>
  <c r="A19" i="1"/>
  <c r="B19" i="1"/>
  <c r="C19" i="1"/>
  <c r="A486" i="1"/>
  <c r="B486" i="1"/>
  <c r="C486" i="1"/>
  <c r="A233" i="1"/>
  <c r="B233" i="1"/>
  <c r="C233" i="1"/>
  <c r="A87" i="1"/>
  <c r="B87" i="1"/>
  <c r="C87" i="1"/>
  <c r="A124" i="1"/>
  <c r="B124" i="1"/>
  <c r="C124" i="1"/>
  <c r="A615" i="1"/>
  <c r="B615" i="1"/>
  <c r="C615" i="1"/>
  <c r="A624" i="1"/>
  <c r="B624" i="1"/>
  <c r="C624" i="1"/>
  <c r="A219" i="1"/>
  <c r="B219" i="1"/>
  <c r="C219" i="1"/>
  <c r="A467" i="1"/>
  <c r="B467" i="1"/>
  <c r="C467" i="1"/>
  <c r="A640" i="1"/>
  <c r="B640" i="1"/>
  <c r="C640" i="1"/>
  <c r="A337" i="1"/>
  <c r="B337" i="1"/>
  <c r="C337" i="1"/>
  <c r="A512" i="1"/>
  <c r="B512" i="1"/>
  <c r="C512" i="1"/>
  <c r="A496" i="1"/>
  <c r="B496" i="1"/>
  <c r="C496" i="1"/>
  <c r="A546" i="1"/>
  <c r="B546" i="1"/>
  <c r="C546" i="1"/>
  <c r="A275" i="1"/>
  <c r="B275" i="1"/>
  <c r="C275" i="1"/>
  <c r="A204" i="1"/>
  <c r="B204" i="1"/>
  <c r="C204" i="1"/>
  <c r="A544" i="1"/>
  <c r="B544" i="1"/>
  <c r="C544" i="1"/>
  <c r="A563" i="1"/>
  <c r="B563" i="1"/>
  <c r="C563" i="1"/>
  <c r="A169" i="1"/>
  <c r="B169" i="1"/>
  <c r="C169" i="1"/>
  <c r="A682" i="1"/>
  <c r="B682" i="1"/>
  <c r="C682" i="1"/>
  <c r="A403" i="1"/>
  <c r="B403" i="1"/>
  <c r="C403" i="1"/>
  <c r="A465" i="1"/>
  <c r="B465" i="1"/>
  <c r="C465" i="1"/>
  <c r="A489" i="1"/>
  <c r="B489" i="1"/>
  <c r="C489" i="1"/>
  <c r="A151" i="1"/>
  <c r="B151" i="1"/>
  <c r="C151" i="1"/>
  <c r="A382" i="1"/>
  <c r="B382" i="1"/>
  <c r="C382" i="1"/>
  <c r="A578" i="1"/>
  <c r="B578" i="1"/>
  <c r="C578" i="1"/>
  <c r="A356" i="1"/>
  <c r="B356" i="1"/>
  <c r="C356" i="1"/>
  <c r="A540" i="1"/>
  <c r="B540" i="1"/>
  <c r="C540" i="1"/>
  <c r="A606" i="1"/>
  <c r="B606" i="1"/>
  <c r="C606" i="1"/>
  <c r="A538" i="1"/>
  <c r="B538" i="1"/>
  <c r="C538" i="1"/>
  <c r="A393" i="1"/>
  <c r="B393" i="1"/>
  <c r="C393" i="1"/>
  <c r="A94" i="1"/>
  <c r="B94" i="1"/>
  <c r="C94" i="1"/>
  <c r="A61" i="1"/>
  <c r="B61" i="1"/>
  <c r="C61" i="1"/>
  <c r="A363" i="1"/>
  <c r="B363" i="1"/>
  <c r="C363" i="1"/>
  <c r="A156" i="1"/>
  <c r="B156" i="1"/>
  <c r="C156" i="1"/>
  <c r="A633" i="1"/>
  <c r="B633" i="1"/>
  <c r="C633" i="1"/>
  <c r="A108" i="1"/>
  <c r="B108" i="1"/>
  <c r="C108" i="1"/>
  <c r="A410" i="1"/>
  <c r="B410" i="1"/>
  <c r="C410" i="1"/>
  <c r="A254" i="1"/>
  <c r="B254" i="1"/>
  <c r="C254" i="1"/>
  <c r="A300" i="1"/>
  <c r="B300" i="1"/>
  <c r="C300" i="1"/>
  <c r="A131" i="1"/>
  <c r="B131" i="1"/>
  <c r="C131" i="1"/>
  <c r="A634" i="1"/>
  <c r="B634" i="1"/>
  <c r="C634" i="1"/>
  <c r="A126" i="1"/>
  <c r="B126" i="1"/>
  <c r="C126" i="1"/>
  <c r="A508" i="1"/>
  <c r="B508" i="1"/>
  <c r="C508" i="1"/>
  <c r="A601" i="1"/>
  <c r="B601" i="1"/>
  <c r="C601" i="1"/>
  <c r="A532" i="1"/>
  <c r="B532" i="1"/>
  <c r="C532" i="1"/>
  <c r="A673" i="1"/>
  <c r="B673" i="1"/>
  <c r="C673" i="1"/>
  <c r="A301" i="1"/>
  <c r="B301" i="1"/>
  <c r="C301" i="1"/>
  <c r="A602" i="1"/>
  <c r="B602" i="1"/>
  <c r="C602" i="1"/>
  <c r="A674" i="1"/>
  <c r="B674" i="1"/>
  <c r="C674" i="1"/>
  <c r="A687" i="1"/>
  <c r="B687" i="1"/>
  <c r="C687" i="1"/>
  <c r="A226" i="1"/>
  <c r="B226" i="1"/>
  <c r="C226" i="1"/>
  <c r="A570" i="1"/>
  <c r="B570" i="1"/>
  <c r="C570" i="1"/>
  <c r="A89" i="1"/>
  <c r="B89" i="1"/>
  <c r="C89" i="1"/>
  <c r="A462" i="1"/>
  <c r="B462" i="1"/>
  <c r="C462" i="1"/>
  <c r="A483" i="1"/>
  <c r="B483" i="1"/>
  <c r="C483" i="1"/>
  <c r="A630" i="1"/>
  <c r="B630" i="1"/>
  <c r="C630" i="1"/>
  <c r="A571" i="1"/>
  <c r="B571" i="1"/>
  <c r="C571" i="1"/>
  <c r="A618" i="1"/>
  <c r="B618" i="1"/>
  <c r="C618" i="1"/>
  <c r="A450" i="1"/>
  <c r="B450" i="1"/>
  <c r="C450" i="1"/>
  <c r="A182" i="1"/>
  <c r="B182" i="1"/>
  <c r="C182" i="1"/>
  <c r="A484" i="1"/>
  <c r="B484" i="1"/>
  <c r="C484" i="1"/>
  <c r="A286" i="1"/>
  <c r="B286" i="1"/>
  <c r="C286" i="1"/>
  <c r="A70" i="1"/>
  <c r="B70" i="1"/>
  <c r="C70" i="1"/>
  <c r="A100" i="1"/>
  <c r="B100" i="1"/>
  <c r="C100" i="1"/>
  <c r="A243" i="1"/>
  <c r="B243" i="1"/>
  <c r="C243" i="1"/>
  <c r="A99" i="1"/>
  <c r="B99" i="1"/>
  <c r="C99" i="1"/>
  <c r="A580" i="1"/>
  <c r="B580" i="1"/>
  <c r="C580" i="1"/>
  <c r="A366" i="1"/>
  <c r="B366" i="1"/>
  <c r="C366" i="1"/>
  <c r="A386" i="1"/>
  <c r="B386" i="1"/>
  <c r="C386" i="1"/>
  <c r="A598" i="1"/>
  <c r="B598" i="1"/>
  <c r="C598" i="1"/>
  <c r="A272" i="1"/>
  <c r="B272" i="1"/>
  <c r="C272" i="1"/>
  <c r="A677" i="1"/>
  <c r="B677" i="1"/>
  <c r="C677" i="1"/>
  <c r="A328" i="1"/>
  <c r="B328" i="1"/>
  <c r="C328" i="1"/>
  <c r="A48" i="1"/>
  <c r="B48" i="1"/>
  <c r="C48" i="1"/>
  <c r="A184" i="1"/>
  <c r="B184" i="1"/>
  <c r="C184" i="1"/>
  <c r="A281" i="1"/>
  <c r="B281" i="1"/>
  <c r="C281" i="1"/>
  <c r="A637" i="1"/>
  <c r="B637" i="1"/>
  <c r="C637" i="1"/>
  <c r="A170" i="1"/>
  <c r="B170" i="1"/>
  <c r="C170" i="1"/>
  <c r="A441" i="1"/>
  <c r="B441" i="1"/>
  <c r="C441" i="1"/>
  <c r="A605" i="1"/>
  <c r="B605" i="1"/>
  <c r="C605" i="1"/>
  <c r="A192" i="1"/>
  <c r="B192" i="1"/>
  <c r="C192" i="1"/>
  <c r="A459" i="1"/>
  <c r="B459" i="1"/>
  <c r="C459" i="1"/>
  <c r="A543" i="1"/>
  <c r="B543" i="1"/>
  <c r="C543" i="1"/>
  <c r="A412" i="1"/>
  <c r="B412" i="1"/>
  <c r="C412" i="1"/>
  <c r="A431" i="1"/>
  <c r="B431" i="1"/>
  <c r="C431" i="1"/>
  <c r="A617" i="1"/>
  <c r="B617" i="1"/>
  <c r="C617" i="1"/>
  <c r="A321" i="1"/>
  <c r="B321" i="1"/>
  <c r="C321" i="1"/>
  <c r="A558" i="1"/>
  <c r="B558" i="1"/>
  <c r="C558" i="1"/>
  <c r="A307" i="1"/>
  <c r="B307" i="1"/>
  <c r="C307" i="1"/>
  <c r="A646" i="1"/>
  <c r="B646" i="1"/>
  <c r="C646" i="1"/>
  <c r="A152" i="1"/>
  <c r="B152" i="1"/>
  <c r="C152" i="1"/>
  <c r="A427" i="1"/>
  <c r="B427" i="1"/>
  <c r="C427" i="1"/>
  <c r="A190" i="1"/>
  <c r="B190" i="1"/>
  <c r="C190" i="1"/>
  <c r="A268" i="1"/>
  <c r="B268" i="1"/>
  <c r="C268" i="1"/>
  <c r="A112" i="1"/>
  <c r="B112" i="1"/>
  <c r="C112" i="1"/>
  <c r="A45" i="1"/>
  <c r="B45" i="1"/>
  <c r="C45" i="1"/>
  <c r="A122" i="1"/>
  <c r="B122" i="1"/>
  <c r="C122" i="1"/>
  <c r="A186" i="1"/>
  <c r="B186" i="1"/>
  <c r="C186" i="1"/>
  <c r="A109" i="1"/>
  <c r="B109" i="1"/>
  <c r="C109" i="1"/>
  <c r="A225" i="1"/>
  <c r="B225" i="1"/>
  <c r="C225" i="1"/>
  <c r="A242" i="1"/>
  <c r="B242" i="1"/>
  <c r="C242" i="1"/>
  <c r="A257" i="1"/>
  <c r="B257" i="1"/>
  <c r="C257" i="1"/>
  <c r="A60" i="1"/>
  <c r="B60" i="1"/>
  <c r="C60" i="1"/>
  <c r="A66" i="1"/>
  <c r="B66" i="1"/>
  <c r="C66" i="1"/>
  <c r="A43" i="1"/>
  <c r="B43" i="1"/>
  <c r="C43" i="1"/>
  <c r="A196" i="1"/>
  <c r="B196" i="1"/>
  <c r="C196" i="1"/>
  <c r="A285" i="1"/>
  <c r="B285" i="1"/>
  <c r="C285" i="1"/>
  <c r="A105" i="1"/>
  <c r="B105" i="1"/>
  <c r="C105" i="1"/>
  <c r="A106" i="1"/>
  <c r="B106" i="1"/>
  <c r="C106" i="1"/>
  <c r="A71" i="1"/>
  <c r="B71" i="1"/>
  <c r="C71" i="1"/>
  <c r="A461" i="1"/>
  <c r="B461" i="1"/>
  <c r="C461" i="1"/>
  <c r="A197" i="1"/>
  <c r="B197" i="1"/>
  <c r="C197" i="1"/>
  <c r="A474" i="1"/>
  <c r="B474" i="1"/>
  <c r="C474" i="1"/>
  <c r="A120" i="1"/>
  <c r="B120" i="1"/>
  <c r="C120" i="1"/>
  <c r="A396" i="1"/>
  <c r="B396" i="1"/>
  <c r="C396" i="1"/>
  <c r="A472" i="1"/>
  <c r="B472" i="1"/>
  <c r="C472" i="1"/>
  <c r="A506" i="1"/>
  <c r="B506" i="1"/>
  <c r="C506" i="1"/>
  <c r="A426" i="1"/>
  <c r="B426" i="1"/>
  <c r="C426" i="1"/>
  <c r="A587" i="1"/>
  <c r="B587" i="1"/>
  <c r="C587" i="1"/>
  <c r="A437" i="1"/>
  <c r="B437" i="1"/>
  <c r="C437" i="1"/>
  <c r="A584" i="1"/>
  <c r="B584" i="1"/>
  <c r="C584" i="1"/>
  <c r="A155" i="1"/>
  <c r="B155" i="1"/>
  <c r="C155" i="1"/>
  <c r="A593" i="1"/>
  <c r="B593" i="1"/>
  <c r="C593" i="1"/>
  <c r="A681" i="1"/>
  <c r="B681" i="1"/>
  <c r="C681" i="1"/>
  <c r="A22" i="1"/>
  <c r="B22" i="1"/>
  <c r="C22" i="1"/>
  <c r="A291" i="1"/>
  <c r="B291" i="1"/>
  <c r="C291" i="1"/>
  <c r="A324" i="1"/>
  <c r="B324" i="1"/>
  <c r="C324" i="1"/>
  <c r="A63" i="1"/>
  <c r="B63" i="1"/>
  <c r="C63" i="1"/>
  <c r="A679" i="1"/>
  <c r="B679" i="1"/>
  <c r="C679" i="1"/>
  <c r="A641" i="1"/>
  <c r="B641" i="1"/>
  <c r="C641" i="1"/>
  <c r="A305" i="1"/>
  <c r="B305" i="1"/>
  <c r="C305" i="1"/>
  <c r="A14" i="1"/>
  <c r="B14" i="1"/>
  <c r="C14" i="1"/>
  <c r="A614" i="1"/>
  <c r="B614" i="1"/>
  <c r="C614" i="1"/>
  <c r="A655" i="1"/>
  <c r="B655" i="1"/>
  <c r="C655" i="1"/>
  <c r="A368" i="1"/>
  <c r="B368" i="1"/>
  <c r="C368" i="1"/>
  <c r="A132" i="1"/>
  <c r="B132" i="1"/>
  <c r="C132" i="1"/>
  <c r="A3" i="1"/>
  <c r="B3" i="1"/>
  <c r="C3" i="1"/>
  <c r="A164" i="1"/>
  <c r="B164" i="1"/>
  <c r="C164" i="1"/>
  <c r="A524" i="1"/>
  <c r="B524" i="1"/>
  <c r="C524" i="1"/>
  <c r="A444" i="1"/>
  <c r="B444" i="1"/>
  <c r="C444" i="1"/>
  <c r="A511" i="1"/>
  <c r="B511" i="1"/>
  <c r="C511" i="1"/>
  <c r="A205" i="1"/>
  <c r="B205" i="1"/>
  <c r="C205" i="1"/>
  <c r="A490" i="1"/>
  <c r="B490" i="1"/>
  <c r="C490" i="1"/>
  <c r="A42" i="1"/>
  <c r="B42" i="1"/>
  <c r="C42" i="1"/>
  <c r="A189" i="1"/>
  <c r="B189" i="1"/>
  <c r="C189" i="1"/>
  <c r="A68" i="1"/>
  <c r="B68" i="1"/>
  <c r="C68" i="1"/>
  <c r="A331" i="1"/>
  <c r="B331" i="1"/>
  <c r="C331" i="1"/>
  <c r="A83" i="1"/>
  <c r="B83" i="1"/>
  <c r="C83" i="1"/>
  <c r="A466" i="1"/>
  <c r="B466" i="1"/>
  <c r="C466" i="1"/>
  <c r="A353" i="1"/>
  <c r="B353" i="1"/>
  <c r="C353" i="1"/>
  <c r="A380" i="1"/>
  <c r="B380" i="1"/>
  <c r="C380" i="1"/>
  <c r="A339" i="1"/>
  <c r="B339" i="1"/>
  <c r="C339" i="1"/>
  <c r="A361" i="1"/>
  <c r="B361" i="1"/>
  <c r="C361" i="1"/>
  <c r="A229" i="1"/>
  <c r="B229" i="1"/>
  <c r="C229" i="1"/>
  <c r="A309" i="1"/>
  <c r="B309" i="1"/>
  <c r="C309" i="1"/>
  <c r="A521" i="1"/>
  <c r="B521" i="1"/>
  <c r="C521" i="1"/>
  <c r="A125" i="1"/>
  <c r="B125" i="1"/>
  <c r="C125" i="1"/>
  <c r="A216" i="1"/>
  <c r="B216" i="1"/>
  <c r="C216" i="1"/>
  <c r="A494" i="1"/>
  <c r="B494" i="1"/>
  <c r="C494" i="1"/>
  <c r="A57" i="1"/>
  <c r="B57" i="1"/>
  <c r="C57" i="1"/>
  <c r="A670" i="1"/>
  <c r="B670" i="1"/>
  <c r="C670" i="1"/>
  <c r="A296" i="1"/>
  <c r="B296" i="1"/>
  <c r="C296" i="1"/>
  <c r="A468" i="1"/>
  <c r="B468" i="1"/>
  <c r="C468" i="1"/>
  <c r="A5" i="1"/>
  <c r="B5" i="1"/>
  <c r="C5" i="1"/>
  <c r="A7" i="1"/>
  <c r="B7" i="1"/>
  <c r="C7" i="1"/>
  <c r="A574" i="1"/>
  <c r="B574" i="1"/>
  <c r="C574" i="1"/>
  <c r="A262" i="1"/>
  <c r="B262" i="1"/>
  <c r="C262" i="1"/>
  <c r="A166" i="1"/>
  <c r="B166" i="1"/>
  <c r="C166" i="1"/>
  <c r="A554" i="1"/>
  <c r="B554" i="1"/>
  <c r="C554" i="1"/>
  <c r="A626" i="1"/>
  <c r="B626" i="1"/>
  <c r="C626" i="1"/>
  <c r="A12" i="1"/>
  <c r="B12" i="1"/>
  <c r="C12" i="1"/>
  <c r="A500" i="1"/>
  <c r="B500" i="1"/>
  <c r="C500" i="1"/>
  <c r="A115" i="1"/>
  <c r="B115" i="1"/>
  <c r="C115" i="1"/>
  <c r="A117" i="1"/>
  <c r="B117" i="1"/>
  <c r="C117" i="1"/>
  <c r="A390" i="1"/>
  <c r="B390" i="1"/>
  <c r="C390" i="1"/>
  <c r="A684" i="1"/>
  <c r="B684" i="1"/>
  <c r="C684" i="1"/>
  <c r="A298" i="1"/>
  <c r="B298" i="1"/>
  <c r="C298" i="1"/>
  <c r="A200" i="1"/>
  <c r="B200" i="1"/>
  <c r="C200" i="1"/>
  <c r="A659" i="1"/>
  <c r="B659" i="1"/>
  <c r="C659" i="1"/>
  <c r="A161" i="1"/>
  <c r="B161" i="1"/>
  <c r="C161" i="1"/>
  <c r="A16" i="1"/>
  <c r="B16" i="1"/>
  <c r="C16" i="1"/>
  <c r="A649" i="1"/>
  <c r="B649" i="1"/>
  <c r="C649" i="1"/>
  <c r="A149" i="1"/>
  <c r="B149" i="1"/>
  <c r="C149" i="1"/>
  <c r="A97" i="1"/>
  <c r="B97" i="1"/>
  <c r="C97" i="1"/>
  <c r="A422" i="1"/>
  <c r="B422" i="1"/>
  <c r="C422" i="1"/>
  <c r="A643" i="1"/>
  <c r="B643" i="1"/>
  <c r="C643" i="1"/>
  <c r="A549" i="1"/>
  <c r="B549" i="1"/>
  <c r="C549" i="1"/>
  <c r="A567" i="1"/>
  <c r="B567" i="1"/>
  <c r="C567" i="1"/>
  <c r="A145" i="1"/>
  <c r="B145" i="1"/>
  <c r="C145" i="1"/>
  <c r="A265" i="1"/>
  <c r="B265" i="1"/>
  <c r="C265" i="1"/>
  <c r="A476" i="1"/>
  <c r="B476" i="1"/>
  <c r="C476" i="1"/>
  <c r="A246" i="1"/>
  <c r="B246" i="1"/>
  <c r="C246" i="1"/>
  <c r="A333" i="1"/>
  <c r="B333" i="1"/>
  <c r="C333" i="1"/>
  <c r="A159" i="1"/>
  <c r="B159" i="1"/>
  <c r="C159" i="1"/>
  <c r="A591" i="1"/>
  <c r="B591" i="1"/>
  <c r="C591" i="1"/>
  <c r="A82" i="1"/>
  <c r="B82" i="1"/>
  <c r="C82" i="1"/>
  <c r="A515" i="1"/>
  <c r="B515" i="1"/>
  <c r="C515" i="1"/>
  <c r="A207" i="1"/>
  <c r="B207" i="1"/>
  <c r="C207" i="1"/>
  <c r="A505" i="1"/>
  <c r="B505" i="1"/>
  <c r="C505" i="1"/>
  <c r="A537" i="1"/>
  <c r="B537" i="1"/>
  <c r="C537" i="1"/>
  <c r="A667" i="1"/>
  <c r="B667" i="1"/>
  <c r="C667" i="1"/>
  <c r="A372" i="1"/>
  <c r="B372" i="1"/>
  <c r="C372" i="1"/>
  <c r="A530" i="1"/>
  <c r="B530" i="1"/>
  <c r="C530" i="1"/>
  <c r="A453" i="1"/>
  <c r="B453" i="1"/>
  <c r="C453" i="1"/>
  <c r="A304" i="1"/>
  <c r="B304" i="1"/>
  <c r="C304" i="1"/>
  <c r="A657" i="1"/>
  <c r="B657" i="1"/>
  <c r="C657" i="1"/>
  <c r="A400" i="1"/>
  <c r="B400" i="1"/>
  <c r="C400" i="1"/>
  <c r="A534" i="1"/>
  <c r="B534" i="1"/>
  <c r="C534" i="1"/>
  <c r="A464" i="1"/>
  <c r="B464" i="1"/>
  <c r="C464" i="1"/>
  <c r="A357" i="1"/>
  <c r="B357" i="1"/>
  <c r="C357" i="1"/>
  <c r="A513" i="1"/>
  <c r="B513" i="1"/>
  <c r="C513" i="1"/>
  <c r="A628" i="1"/>
  <c r="B628" i="1"/>
  <c r="C628" i="1"/>
  <c r="A384" i="1"/>
  <c r="B384" i="1"/>
  <c r="C384" i="1"/>
  <c r="A589" i="1"/>
  <c r="B589" i="1"/>
  <c r="C589" i="1"/>
  <c r="A62" i="1"/>
  <c r="B62" i="1"/>
  <c r="C62" i="1"/>
  <c r="A74" i="1"/>
  <c r="B74" i="1"/>
  <c r="C74" i="1"/>
  <c r="A470" i="1"/>
  <c r="B470" i="1"/>
  <c r="C470" i="1"/>
  <c r="A458" i="1"/>
  <c r="B458" i="1"/>
  <c r="C458" i="1"/>
  <c r="A446" i="1"/>
  <c r="B446" i="1"/>
  <c r="C446" i="1"/>
  <c r="A76" i="1"/>
  <c r="B76" i="1"/>
  <c r="C76" i="1"/>
  <c r="A2" i="1"/>
  <c r="B2" i="1"/>
  <c r="C2" i="1"/>
  <c r="A621" i="1"/>
  <c r="B621" i="1"/>
  <c r="C621" i="1"/>
  <c r="A32" i="1"/>
  <c r="B32" i="1"/>
  <c r="C32" i="1"/>
  <c r="A392" i="1"/>
  <c r="B392" i="1"/>
  <c r="C392" i="1"/>
  <c r="A295" i="1"/>
  <c r="B295" i="1"/>
  <c r="C295" i="1"/>
  <c r="A497" i="1"/>
  <c r="B497" i="1"/>
  <c r="C497" i="1"/>
  <c r="A432" i="1"/>
  <c r="B432" i="1"/>
  <c r="C432" i="1"/>
  <c r="A238" i="1"/>
  <c r="B238" i="1"/>
  <c r="C238" i="1"/>
  <c r="A248" i="1"/>
  <c r="B248" i="1"/>
  <c r="C248" i="1"/>
  <c r="A95" i="1"/>
  <c r="B95" i="1"/>
  <c r="C95" i="1"/>
  <c r="A374" i="1"/>
  <c r="B374" i="1"/>
  <c r="C374" i="1"/>
  <c r="A244" i="1"/>
  <c r="B244" i="1"/>
  <c r="C244" i="1"/>
  <c r="A260" i="1"/>
  <c r="B260" i="1"/>
  <c r="C260" i="1"/>
  <c r="A582" i="1"/>
  <c r="B582" i="1"/>
  <c r="C582" i="1"/>
  <c r="A651" i="1"/>
  <c r="B651" i="1"/>
  <c r="C651" i="1"/>
  <c r="A334" i="1"/>
  <c r="B334" i="1"/>
  <c r="C334" i="1"/>
  <c r="A198" i="1"/>
  <c r="B198" i="1"/>
  <c r="C198" i="1"/>
  <c r="A133" i="1"/>
  <c r="B133" i="1"/>
  <c r="C133" i="1"/>
  <c r="A23" i="1"/>
  <c r="B23" i="1"/>
  <c r="C23" i="1"/>
  <c r="A662" i="1"/>
  <c r="B662" i="1"/>
  <c r="C662" i="1"/>
  <c r="A319" i="1"/>
  <c r="B319" i="1"/>
  <c r="C319" i="1"/>
  <c r="A93" i="1"/>
  <c r="B93" i="1"/>
  <c r="C93" i="1"/>
  <c r="A31" i="1"/>
  <c r="B31" i="1"/>
  <c r="C31" i="1"/>
  <c r="A215" i="1"/>
  <c r="B215" i="1"/>
  <c r="C215" i="1"/>
  <c r="A419" i="1"/>
  <c r="B419" i="1"/>
  <c r="C419" i="1"/>
  <c r="A144" i="1"/>
  <c r="B144" i="1"/>
  <c r="C144" i="1"/>
  <c r="A358" i="1"/>
  <c r="B358" i="1"/>
  <c r="C358" i="1"/>
  <c r="A6" i="1"/>
  <c r="B6" i="1"/>
  <c r="C6" i="1"/>
  <c r="A130" i="1"/>
  <c r="B130" i="1"/>
  <c r="C130" i="1"/>
  <c r="A387" i="1"/>
  <c r="B387" i="1"/>
  <c r="C387" i="1"/>
  <c r="A237" i="1"/>
  <c r="B237" i="1"/>
  <c r="C237" i="1"/>
  <c r="A541" i="1"/>
  <c r="B541" i="1"/>
  <c r="C541" i="1"/>
  <c r="A492" i="1"/>
  <c r="B492" i="1"/>
  <c r="C492" i="1"/>
  <c r="A562" i="1"/>
  <c r="B562" i="1"/>
  <c r="C562" i="1"/>
  <c r="A113" i="1"/>
  <c r="B113" i="1"/>
  <c r="C113" i="1"/>
  <c r="A514" i="1"/>
  <c r="B514" i="1"/>
  <c r="C514" i="1"/>
  <c r="A590" i="1"/>
  <c r="B590" i="1"/>
  <c r="C590" i="1"/>
  <c r="A4" i="1"/>
  <c r="B4" i="1"/>
  <c r="C4" i="1"/>
  <c r="A588" i="1"/>
  <c r="B588" i="1"/>
  <c r="C588" i="1"/>
  <c r="A239" i="1"/>
  <c r="B239" i="1"/>
  <c r="C239" i="1"/>
  <c r="A315" i="1"/>
  <c r="B315" i="1"/>
  <c r="C315" i="1"/>
  <c r="A165" i="1"/>
  <c r="B165" i="1"/>
  <c r="C165" i="1"/>
  <c r="A652" i="1"/>
  <c r="B652" i="1"/>
  <c r="C652" i="1"/>
  <c r="A85" i="1"/>
  <c r="B85" i="1"/>
  <c r="C85" i="1"/>
  <c r="A607" i="1"/>
  <c r="B607" i="1"/>
  <c r="C607" i="1"/>
  <c r="A385" i="1"/>
  <c r="B385" i="1"/>
  <c r="C385" i="1"/>
  <c r="A668" i="1"/>
  <c r="B668" i="1"/>
  <c r="C668" i="1"/>
  <c r="A340" i="1"/>
  <c r="B340" i="1"/>
  <c r="C340" i="1"/>
  <c r="A473" i="1"/>
  <c r="B473" i="1"/>
  <c r="C473" i="1"/>
  <c r="A557" i="1"/>
  <c r="B557" i="1"/>
  <c r="C557" i="1"/>
  <c r="A154" i="1"/>
  <c r="B154" i="1"/>
  <c r="C154" i="1"/>
  <c r="A451" i="1"/>
  <c r="B451" i="1"/>
  <c r="C451" i="1"/>
  <c r="A604" i="1"/>
  <c r="B604" i="1"/>
  <c r="C604" i="1"/>
  <c r="A648" i="1"/>
  <c r="B648" i="1"/>
  <c r="C648" i="1"/>
  <c r="A342" i="1"/>
  <c r="B342" i="1"/>
  <c r="C342" i="1"/>
  <c r="A482" i="1"/>
  <c r="B482" i="1"/>
  <c r="C482" i="1"/>
  <c r="A224" i="1"/>
  <c r="B224" i="1"/>
  <c r="C224" i="1"/>
  <c r="A586" i="1"/>
  <c r="B586" i="1"/>
  <c r="C586" i="1"/>
  <c r="A435" i="1"/>
  <c r="B435" i="1"/>
  <c r="C435" i="1"/>
  <c r="A603" i="1"/>
  <c r="B603" i="1"/>
  <c r="C603" i="1"/>
  <c r="A104" i="1"/>
  <c r="B104" i="1"/>
  <c r="C104" i="1"/>
  <c r="A147" i="1"/>
  <c r="B147" i="1"/>
  <c r="C147" i="1"/>
  <c r="A73" i="1"/>
  <c r="B73" i="1"/>
  <c r="C73" i="1"/>
  <c r="A127" i="1"/>
  <c r="B127" i="1"/>
  <c r="C127" i="1"/>
  <c r="A631" i="1"/>
  <c r="B631" i="1"/>
  <c r="C631" i="1"/>
  <c r="A531" i="1"/>
  <c r="B531" i="1"/>
  <c r="C531" i="1"/>
  <c r="A347" i="1"/>
  <c r="B347" i="1"/>
  <c r="C347" i="1"/>
  <c r="A174" i="1"/>
  <c r="B174" i="1"/>
  <c r="C174" i="1"/>
  <c r="A211" i="1"/>
  <c r="B211" i="1"/>
  <c r="C211" i="1"/>
  <c r="A688" i="1"/>
  <c r="B688" i="1"/>
  <c r="C688" i="1"/>
  <c r="A111" i="1"/>
  <c r="B111" i="1"/>
  <c r="C111" i="1"/>
  <c r="A36" i="1"/>
  <c r="B36" i="1"/>
  <c r="C36" i="1"/>
  <c r="A121" i="1"/>
  <c r="B121" i="1"/>
  <c r="C121" i="1"/>
  <c r="A299" i="1"/>
  <c r="B299" i="1"/>
  <c r="C299" i="1"/>
  <c r="A153" i="1"/>
  <c r="B153" i="1"/>
  <c r="C153" i="1"/>
  <c r="A689" i="1"/>
  <c r="B689" i="1"/>
  <c r="C689" i="1"/>
  <c r="A39" i="1"/>
  <c r="B39" i="1"/>
  <c r="C39" i="1"/>
  <c r="A423" i="1"/>
  <c r="B423" i="1"/>
  <c r="C423" i="1"/>
  <c r="A507" i="1"/>
  <c r="B507" i="1"/>
  <c r="C507" i="1"/>
  <c r="A271" i="1"/>
  <c r="B271" i="1"/>
  <c r="C271" i="1"/>
  <c r="A671" i="1"/>
  <c r="B671" i="1"/>
  <c r="C671" i="1"/>
  <c r="A41" i="1"/>
  <c r="B41" i="1"/>
  <c r="C41" i="1"/>
  <c r="A183" i="1"/>
  <c r="B183" i="1"/>
  <c r="C183" i="1"/>
  <c r="A150" i="1"/>
  <c r="B150" i="1"/>
  <c r="C150" i="1"/>
  <c r="A50" i="1"/>
  <c r="B50" i="1"/>
  <c r="C50" i="1"/>
  <c r="A460" i="1"/>
  <c r="B460" i="1"/>
  <c r="C460" i="1"/>
  <c r="A520" i="1"/>
  <c r="B520" i="1"/>
  <c r="C520" i="1"/>
  <c r="A255" i="1"/>
  <c r="B255" i="1"/>
  <c r="C255" i="1"/>
  <c r="A53" i="1"/>
  <c r="B53" i="1"/>
  <c r="C53" i="1"/>
  <c r="A17" i="1"/>
  <c r="B17" i="1"/>
  <c r="C17" i="1"/>
  <c r="A408" i="1"/>
  <c r="B408" i="1"/>
  <c r="C408" i="1"/>
  <c r="A362" i="1"/>
  <c r="B362" i="1"/>
  <c r="C362" i="1"/>
  <c r="A436" i="1"/>
  <c r="B436" i="1"/>
  <c r="C436" i="1"/>
  <c r="A351" i="1"/>
  <c r="B351" i="1"/>
  <c r="C351" i="1"/>
  <c r="A283" i="1"/>
  <c r="B283" i="1"/>
  <c r="C283" i="1"/>
  <c r="A292" i="1"/>
  <c r="B292" i="1"/>
  <c r="C292" i="1"/>
  <c r="A661" i="1"/>
  <c r="B661" i="1"/>
  <c r="C661" i="1"/>
  <c r="A559" i="1"/>
  <c r="B559" i="1"/>
  <c r="C559" i="1"/>
  <c r="A98" i="1"/>
  <c r="B98" i="1"/>
  <c r="C98" i="1"/>
  <c r="A425" i="1"/>
  <c r="B425" i="1"/>
  <c r="C425" i="1"/>
  <c r="A38" i="1"/>
  <c r="B38" i="1"/>
  <c r="C38" i="1"/>
  <c r="A395" i="1"/>
  <c r="B395" i="1"/>
  <c r="C395" i="1"/>
  <c r="A401" i="1"/>
  <c r="B401" i="1"/>
  <c r="C401" i="1"/>
  <c r="A13" i="1"/>
  <c r="B13" i="1"/>
  <c r="C13" i="1"/>
  <c r="A135" i="1"/>
  <c r="B135" i="1"/>
  <c r="C135" i="1"/>
  <c r="A594" i="1"/>
  <c r="B594" i="1"/>
  <c r="C594" i="1"/>
  <c r="A664" i="1"/>
  <c r="B664" i="1"/>
  <c r="C664" i="1"/>
  <c r="A565" i="1"/>
  <c r="B565" i="1"/>
  <c r="C565" i="1"/>
  <c r="A456" i="1"/>
  <c r="B456" i="1"/>
  <c r="C456" i="1"/>
  <c r="A536" i="1"/>
  <c r="B536" i="1"/>
  <c r="C536" i="1"/>
  <c r="A27" i="1"/>
  <c r="B27" i="1"/>
  <c r="C27" i="1"/>
  <c r="A525" i="1"/>
  <c r="B525" i="1"/>
  <c r="C525" i="1"/>
  <c r="A11" i="1"/>
  <c r="B11" i="1"/>
  <c r="C11" i="1"/>
  <c r="A579" i="1"/>
  <c r="B579" i="1"/>
  <c r="C579" i="1"/>
  <c r="A263" i="1"/>
  <c r="B263" i="1"/>
  <c r="C263" i="1"/>
  <c r="A666" i="1"/>
  <c r="B666" i="1"/>
  <c r="C666" i="1"/>
  <c r="A306" i="1"/>
  <c r="B306" i="1"/>
  <c r="C306" i="1"/>
  <c r="A290" i="1"/>
  <c r="B290" i="1"/>
  <c r="C290" i="1"/>
  <c r="A277" i="1"/>
  <c r="B277" i="1"/>
  <c r="C277" i="1"/>
  <c r="A141" i="1"/>
  <c r="B141" i="1"/>
  <c r="C141" i="1"/>
  <c r="A293" i="1"/>
  <c r="B293" i="1"/>
  <c r="C293" i="1"/>
  <c r="A158" i="1"/>
  <c r="B158" i="1"/>
  <c r="C158" i="1"/>
  <c r="A680" i="1"/>
  <c r="B680" i="1"/>
  <c r="C680" i="1"/>
  <c r="A178" i="1"/>
  <c r="B178" i="1"/>
  <c r="C178" i="1"/>
  <c r="A611" i="1"/>
  <c r="B611" i="1"/>
  <c r="C611" i="1"/>
  <c r="A81" i="1"/>
  <c r="B81" i="1"/>
  <c r="C81" i="1"/>
  <c r="A693" i="1"/>
  <c r="B693" i="1"/>
  <c r="C693" i="1"/>
  <c r="A576" i="1"/>
  <c r="B576" i="1"/>
  <c r="C576" i="1"/>
  <c r="A359" i="1"/>
  <c r="B359" i="1"/>
  <c r="C359" i="1"/>
  <c r="A37" i="1"/>
  <c r="B37" i="1"/>
  <c r="C37" i="1"/>
  <c r="A488" i="1"/>
  <c r="B488" i="1"/>
  <c r="C488" i="1"/>
  <c r="A443" i="1"/>
  <c r="B443" i="1"/>
  <c r="C443" i="1"/>
  <c r="A221" i="1"/>
  <c r="B221" i="1"/>
  <c r="C221" i="1"/>
  <c r="A609" i="1"/>
  <c r="B609" i="1"/>
  <c r="C609" i="1"/>
  <c r="A686" i="1"/>
  <c r="B686" i="1"/>
  <c r="C686" i="1"/>
  <c r="A107" i="1"/>
  <c r="B107" i="1"/>
  <c r="C107" i="1"/>
  <c r="A600" i="1"/>
  <c r="B600" i="1"/>
  <c r="C600" i="1"/>
  <c r="A616" i="1"/>
  <c r="B616" i="1"/>
  <c r="C616" i="1"/>
  <c r="A398" i="1"/>
  <c r="B398" i="1"/>
  <c r="C398" i="1"/>
  <c r="A542" i="1"/>
  <c r="B542" i="1"/>
  <c r="C542" i="1"/>
  <c r="A167" i="1"/>
  <c r="B167" i="1"/>
  <c r="C167" i="1"/>
  <c r="A523" i="1"/>
  <c r="B523" i="1"/>
  <c r="C523" i="1"/>
  <c r="A491" i="1"/>
  <c r="B491" i="1"/>
  <c r="C491" i="1"/>
  <c r="A635" i="1"/>
  <c r="B635" i="1"/>
  <c r="C635" i="1"/>
  <c r="A378" i="1"/>
  <c r="B378" i="1"/>
  <c r="C378" i="1"/>
  <c r="A252" i="1"/>
  <c r="B252" i="1"/>
  <c r="C252" i="1"/>
  <c r="A352" i="1"/>
  <c r="B352" i="1"/>
  <c r="C352" i="1"/>
  <c r="A675" i="1"/>
  <c r="B675" i="1"/>
  <c r="C675" i="1"/>
  <c r="A405" i="1"/>
  <c r="B405" i="1"/>
  <c r="C405" i="1"/>
  <c r="A138" i="1"/>
  <c r="B138" i="1"/>
  <c r="C138" i="1"/>
  <c r="A110" i="1"/>
  <c r="B110" i="1"/>
  <c r="C110" i="1"/>
  <c r="A288" i="1"/>
  <c r="B288" i="1"/>
  <c r="C288" i="1"/>
  <c r="A176" i="1"/>
  <c r="B176" i="1"/>
  <c r="C176" i="1"/>
  <c r="A212" i="1"/>
  <c r="B212" i="1"/>
  <c r="C212" i="1"/>
  <c r="A69" i="1"/>
  <c r="B69" i="1"/>
  <c r="C69" i="1"/>
  <c r="A123" i="1"/>
  <c r="B123" i="1"/>
  <c r="C123" i="1"/>
  <c r="A194" i="1"/>
  <c r="B194" i="1"/>
  <c r="C194" i="1"/>
  <c r="A502" i="1"/>
  <c r="B502" i="1"/>
  <c r="C502" i="1"/>
  <c r="A585" i="1"/>
  <c r="B585" i="1"/>
  <c r="C585" i="1"/>
  <c r="A394" i="1"/>
  <c r="B394" i="1"/>
  <c r="C394" i="1"/>
  <c r="A694" i="1"/>
  <c r="B694" i="1"/>
  <c r="C694" i="1"/>
  <c r="A672" i="1"/>
  <c r="B672" i="1"/>
  <c r="C672" i="1"/>
  <c r="A448" i="1"/>
  <c r="B448" i="1"/>
  <c r="C448" i="1"/>
  <c r="A620" i="1"/>
  <c r="B620" i="1"/>
  <c r="C620" i="1"/>
  <c r="A376" i="1"/>
  <c r="B376" i="1"/>
  <c r="C376" i="1"/>
  <c r="A572" i="1"/>
  <c r="B572" i="1"/>
  <c r="C572" i="1"/>
  <c r="A632" i="1"/>
  <c r="B632" i="1"/>
  <c r="C632" i="1"/>
  <c r="A195" i="1"/>
  <c r="B195" i="1"/>
  <c r="C195" i="1"/>
  <c r="A256" i="1"/>
  <c r="B256" i="1"/>
  <c r="C256" i="1"/>
  <c r="A493" i="1"/>
  <c r="B493" i="1"/>
  <c r="C493" i="1"/>
  <c r="A35" i="1"/>
  <c r="B35" i="1"/>
  <c r="C35" i="1"/>
  <c r="A310" i="1"/>
  <c r="B310" i="1"/>
  <c r="C310" i="1"/>
  <c r="A9" i="1"/>
  <c r="B9" i="1"/>
  <c r="C9" i="1"/>
  <c r="A228" i="1"/>
  <c r="B228" i="1"/>
  <c r="C228" i="1"/>
  <c r="A388" i="1"/>
  <c r="B388" i="1"/>
  <c r="C388" i="1"/>
  <c r="A314" i="1"/>
  <c r="B314" i="1"/>
  <c r="C314" i="1"/>
  <c r="A240" i="1"/>
  <c r="B240" i="1"/>
  <c r="C240" i="1"/>
  <c r="A303" i="1"/>
  <c r="B303" i="1"/>
  <c r="C303" i="1"/>
  <c r="A91" i="1"/>
  <c r="B91" i="1"/>
  <c r="C91" i="1"/>
  <c r="A316" i="1"/>
  <c r="B316" i="1"/>
  <c r="C316" i="1"/>
  <c r="A282" i="1"/>
  <c r="B282" i="1"/>
  <c r="C282" i="1"/>
  <c r="A349" i="1"/>
  <c r="B349" i="1"/>
  <c r="C349" i="1"/>
  <c r="A241" i="1"/>
  <c r="B241" i="1"/>
  <c r="C241" i="1"/>
  <c r="A270" i="1"/>
  <c r="B270" i="1"/>
  <c r="C270" i="1"/>
  <c r="A332" i="1"/>
  <c r="B332" i="1"/>
  <c r="C332" i="1"/>
  <c r="A457" i="1"/>
  <c r="B457" i="1"/>
  <c r="C457" i="1"/>
  <c r="A253" i="1"/>
  <c r="B253" i="1"/>
  <c r="C253" i="1"/>
  <c r="A519" i="1"/>
  <c r="B519" i="1"/>
  <c r="C519" i="1"/>
  <c r="A227" i="1"/>
  <c r="B227" i="1"/>
  <c r="C227" i="1"/>
  <c r="A498" i="1"/>
  <c r="B498" i="1"/>
  <c r="C498" i="1"/>
  <c r="A261" i="1"/>
  <c r="B261" i="1"/>
  <c r="C261" i="1"/>
  <c r="A64" i="1"/>
  <c r="B64" i="1"/>
  <c r="C64" i="1"/>
  <c r="A636" i="1"/>
  <c r="B636" i="1"/>
  <c r="C636" i="1"/>
  <c r="A232" i="1"/>
  <c r="B232" i="1"/>
  <c r="C232" i="1"/>
  <c r="A223" i="1"/>
  <c r="B223" i="1"/>
  <c r="C223" i="1"/>
  <c r="A627" i="1"/>
  <c r="B627" i="1"/>
  <c r="C627" i="1"/>
  <c r="A438" i="1"/>
  <c r="B438" i="1"/>
  <c r="C438" i="1"/>
  <c r="A140" i="1"/>
  <c r="B140" i="1"/>
  <c r="C140" i="1"/>
  <c r="A28" i="1"/>
  <c r="B28" i="1"/>
  <c r="C28" i="1"/>
  <c r="A287" i="1"/>
  <c r="B287" i="1"/>
  <c r="C287" i="1"/>
  <c r="A629" i="1"/>
  <c r="B629" i="1"/>
  <c r="C629" i="1"/>
  <c r="A341" i="1"/>
  <c r="B341" i="1"/>
  <c r="C341" i="1"/>
  <c r="A346" i="1"/>
  <c r="B346" i="1"/>
  <c r="C346" i="1"/>
  <c r="A463" i="1"/>
  <c r="B463" i="1"/>
  <c r="C463" i="1"/>
  <c r="A692" i="1"/>
  <c r="B692" i="1"/>
  <c r="C692" i="1"/>
  <c r="A160" i="1"/>
  <c r="B160" i="1"/>
  <c r="C160" i="1"/>
  <c r="A414" i="1"/>
  <c r="B414" i="1"/>
  <c r="C414" i="1"/>
  <c r="A72" i="1"/>
  <c r="B72" i="1"/>
  <c r="C72" i="1"/>
  <c r="A685" i="1"/>
  <c r="B685" i="1"/>
  <c r="C685" i="1"/>
  <c r="A509" i="1"/>
  <c r="B509" i="1"/>
  <c r="C509" i="1"/>
  <c r="A608" i="1"/>
  <c r="B608" i="1"/>
  <c r="C608" i="1"/>
  <c r="A258" i="1"/>
  <c r="B258" i="1"/>
  <c r="C258" i="1"/>
  <c r="A118" i="1"/>
  <c r="B118" i="1"/>
  <c r="C118" i="1"/>
  <c r="A92" i="1"/>
  <c r="B92" i="1"/>
  <c r="C92" i="1"/>
  <c r="A313" i="1"/>
  <c r="B313" i="1"/>
  <c r="C313" i="1"/>
  <c r="A317" i="1"/>
  <c r="B317" i="1"/>
  <c r="C317" i="1"/>
  <c r="A128" i="1"/>
  <c r="B128" i="1"/>
  <c r="C128" i="1"/>
  <c r="A55" i="1"/>
  <c r="B55" i="1"/>
  <c r="C55" i="1"/>
  <c r="A269" i="1"/>
  <c r="B269" i="1"/>
  <c r="C269" i="1"/>
  <c r="A47" i="1"/>
  <c r="B47" i="1"/>
  <c r="C47" i="1"/>
  <c r="A177" i="1"/>
  <c r="B177" i="1"/>
  <c r="C177" i="1"/>
  <c r="A88" i="1"/>
  <c r="B88" i="1"/>
  <c r="C88" i="1"/>
  <c r="A284" i="1"/>
  <c r="B284" i="1"/>
  <c r="C284" i="1"/>
  <c r="A434" i="1"/>
  <c r="B434" i="1"/>
  <c r="C434" i="1"/>
  <c r="A518" i="1"/>
  <c r="B518" i="1"/>
  <c r="C518" i="1"/>
  <c r="A101" i="1"/>
  <c r="B101" i="1"/>
  <c r="C101" i="1"/>
  <c r="A409" i="1"/>
  <c r="B409" i="1"/>
  <c r="C409" i="1"/>
  <c r="A449" i="1"/>
  <c r="B449" i="1"/>
  <c r="C449" i="1"/>
  <c r="A148" i="1"/>
  <c r="B148" i="1"/>
  <c r="C148" i="1"/>
  <c r="A683" i="1"/>
  <c r="B683" i="1"/>
  <c r="C683" i="1"/>
  <c r="A90" i="1"/>
  <c r="B90" i="1"/>
  <c r="C90" i="1"/>
  <c r="A569" i="1"/>
  <c r="B569" i="1"/>
  <c r="C569" i="1"/>
  <c r="A375" i="1"/>
  <c r="B375" i="1"/>
  <c r="C375" i="1"/>
  <c r="A647" i="1"/>
  <c r="B647" i="1"/>
  <c r="C647" i="1"/>
  <c r="A210" i="1"/>
  <c r="B210" i="1"/>
  <c r="C210" i="1"/>
  <c r="A280" i="1"/>
  <c r="B280" i="1"/>
  <c r="C280" i="1"/>
  <c r="A573" i="1"/>
  <c r="B573" i="1"/>
  <c r="C573" i="1"/>
  <c r="A56" i="1"/>
  <c r="B56" i="1"/>
  <c r="C56" i="1"/>
  <c r="A311" i="1"/>
  <c r="B311" i="1"/>
  <c r="C311" i="1"/>
  <c r="A407" i="1"/>
  <c r="B407" i="1"/>
  <c r="C407" i="1"/>
  <c r="A690" i="1"/>
  <c r="B690" i="1"/>
  <c r="C690" i="1"/>
  <c r="A259" i="1"/>
  <c r="B259" i="1"/>
  <c r="C259" i="1"/>
  <c r="A550" i="1"/>
  <c r="B550" i="1"/>
  <c r="C550" i="1"/>
  <c r="A320" i="1"/>
  <c r="B320" i="1"/>
  <c r="C320" i="1"/>
  <c r="A345" i="1"/>
  <c r="B345" i="1"/>
  <c r="C345" i="1"/>
  <c r="A575" i="1"/>
  <c r="B575" i="1"/>
  <c r="C575" i="1"/>
  <c r="A411" i="1"/>
  <c r="B411" i="1"/>
  <c r="C411" i="1"/>
  <c r="A137" i="1"/>
  <c r="B137" i="1"/>
  <c r="C137" i="1"/>
  <c r="A201" i="1"/>
  <c r="B201" i="1"/>
  <c r="C201" i="1"/>
  <c r="A568" i="1"/>
  <c r="B568" i="1"/>
  <c r="C568" i="1"/>
  <c r="A487" i="1"/>
  <c r="B487" i="1"/>
  <c r="C487" i="1"/>
  <c r="A8" i="1"/>
  <c r="B8" i="1"/>
  <c r="C8" i="1"/>
  <c r="A102" i="1"/>
  <c r="B102" i="1"/>
  <c r="C102" i="1"/>
  <c r="A199" i="1"/>
  <c r="B199" i="1"/>
  <c r="C199" i="1"/>
  <c r="A222" i="1"/>
  <c r="B222" i="1"/>
  <c r="C222" i="1"/>
  <c r="A96" i="1"/>
  <c r="B96" i="1"/>
  <c r="C96" i="1"/>
  <c r="A527" i="1"/>
  <c r="B527" i="1"/>
  <c r="C527" i="1"/>
  <c r="A278" i="1"/>
  <c r="B278" i="1"/>
  <c r="C278" i="1"/>
  <c r="A40" i="1"/>
  <c r="B40" i="1"/>
  <c r="C40" i="1"/>
  <c r="A251" i="1"/>
  <c r="B251" i="1"/>
  <c r="C251" i="1"/>
  <c r="A413" i="1"/>
  <c r="B413" i="1"/>
  <c r="C413" i="1"/>
  <c r="A163" i="1"/>
  <c r="B163" i="1"/>
  <c r="C163" i="1"/>
  <c r="A481" i="1"/>
  <c r="B481" i="1"/>
  <c r="C481" i="1"/>
  <c r="A638" i="1"/>
  <c r="B638" i="1"/>
  <c r="C638" i="1"/>
  <c r="A379" i="1"/>
  <c r="B379" i="1"/>
  <c r="C379" i="1"/>
  <c r="A377" i="1"/>
  <c r="B377" i="1"/>
  <c r="C377" i="1"/>
  <c r="A529" i="1"/>
  <c r="B529" i="1"/>
  <c r="C529" i="1"/>
  <c r="A318" i="1"/>
  <c r="B318" i="1"/>
  <c r="C318" i="1"/>
  <c r="A501" i="1"/>
  <c r="B501" i="1"/>
  <c r="C501" i="1"/>
  <c r="A373" i="1"/>
  <c r="B373" i="1"/>
  <c r="C373" i="1"/>
  <c r="A322" i="1"/>
  <c r="B322" i="1"/>
  <c r="C322" i="1"/>
  <c r="A230" i="1"/>
  <c r="B230" i="1"/>
  <c r="C230" i="1"/>
  <c r="A503" i="1"/>
  <c r="B503" i="1"/>
  <c r="C503" i="1"/>
  <c r="A658" i="1"/>
  <c r="B658" i="1"/>
  <c r="C658" i="1"/>
  <c r="A610" i="1"/>
  <c r="B610" i="1"/>
  <c r="C610" i="1"/>
  <c r="A599" i="1"/>
  <c r="B599" i="1"/>
  <c r="C599" i="1"/>
  <c r="A350" i="1"/>
  <c r="B350" i="1"/>
  <c r="C350" i="1"/>
  <c r="A29" i="1"/>
  <c r="B29" i="1"/>
  <c r="C29" i="1"/>
  <c r="A660" i="1"/>
  <c r="B660" i="1"/>
  <c r="C660" i="1"/>
  <c r="A371" i="1"/>
  <c r="B371" i="1"/>
  <c r="C371" i="1"/>
  <c r="A440" i="1"/>
  <c r="B440" i="1"/>
  <c r="C440" i="1"/>
  <c r="A533" i="1"/>
  <c r="B533" i="1"/>
  <c r="C533" i="1"/>
  <c r="A185" i="1"/>
  <c r="B185" i="1"/>
  <c r="C185" i="1"/>
  <c r="A430" i="1"/>
  <c r="B430" i="1"/>
  <c r="C430" i="1"/>
  <c r="A480" i="1"/>
  <c r="B480" i="1"/>
  <c r="C480" i="1"/>
  <c r="A485" i="1"/>
  <c r="B485" i="1"/>
  <c r="C485" i="1"/>
  <c r="A551" i="1"/>
  <c r="B551" i="1"/>
  <c r="C551" i="1"/>
  <c r="A139" i="1"/>
  <c r="B139" i="1"/>
  <c r="C139" i="1"/>
  <c r="A406" i="1"/>
  <c r="B406" i="1"/>
  <c r="C406" i="1"/>
  <c r="A18" i="1"/>
  <c r="B18" i="1"/>
  <c r="C18" i="1"/>
  <c r="A597" i="1"/>
  <c r="B597" i="1"/>
  <c r="C597" i="1"/>
  <c r="A114" i="1"/>
  <c r="B114" i="1"/>
  <c r="C114" i="1"/>
  <c r="A52" i="1"/>
  <c r="B52" i="1"/>
  <c r="C52" i="1"/>
  <c r="A312" i="1"/>
  <c r="B312" i="1"/>
  <c r="C312" i="1"/>
  <c r="A433" i="1"/>
  <c r="B433" i="1"/>
  <c r="C433" i="1"/>
  <c r="A15" i="1"/>
  <c r="B15" i="1"/>
  <c r="C15" i="1"/>
  <c r="A383" i="1"/>
  <c r="B383" i="1"/>
  <c r="C383" i="1"/>
  <c r="A354" i="1"/>
  <c r="B354" i="1"/>
  <c r="C354" i="1"/>
  <c r="A654" i="1"/>
  <c r="B654" i="1"/>
  <c r="C654" i="1"/>
  <c r="A510" i="1"/>
  <c r="B510" i="1"/>
  <c r="C510" i="1"/>
  <c r="A250" i="1"/>
  <c r="B250" i="1"/>
  <c r="C250" i="1"/>
  <c r="A33" i="1"/>
  <c r="B33" i="1"/>
  <c r="C33" i="1"/>
  <c r="A49" i="1"/>
  <c r="B49" i="1"/>
  <c r="C49" i="1"/>
  <c r="A335" i="1"/>
  <c r="B335" i="1"/>
  <c r="C335" i="1"/>
  <c r="A553" i="1"/>
  <c r="B553" i="1"/>
  <c r="C553" i="1"/>
  <c r="A552" i="1"/>
  <c r="B552" i="1"/>
  <c r="C552" i="1"/>
  <c r="A77" i="1"/>
  <c r="B77" i="1"/>
  <c r="C77" i="1"/>
  <c r="A370" i="1"/>
  <c r="B370" i="1"/>
  <c r="C370" i="1"/>
  <c r="A51" i="1"/>
  <c r="B51" i="1"/>
  <c r="C51" i="1"/>
  <c r="A325" i="1"/>
  <c r="B325" i="1"/>
  <c r="C325" i="1"/>
  <c r="A639" i="1"/>
  <c r="B639" i="1"/>
  <c r="C639" i="1"/>
  <c r="A129" i="1"/>
  <c r="B129" i="1"/>
  <c r="C129" i="1"/>
  <c r="A343" i="1"/>
  <c r="B343" i="1"/>
  <c r="C343" i="1"/>
  <c r="A217" i="1"/>
  <c r="B217" i="1"/>
  <c r="C217" i="1"/>
  <c r="A330" i="1"/>
  <c r="B330" i="1"/>
  <c r="C330" i="1"/>
  <c r="A526" i="1"/>
  <c r="B526" i="1"/>
  <c r="C526" i="1"/>
  <c r="A415" i="1"/>
  <c r="B415" i="1"/>
  <c r="C415" i="1"/>
  <c r="A477" i="1"/>
  <c r="B477" i="1"/>
  <c r="C477" i="1"/>
  <c r="A202" i="1"/>
  <c r="B202" i="1"/>
  <c r="C202" i="1"/>
  <c r="A596" i="1"/>
  <c r="B596" i="1"/>
  <c r="C596" i="1"/>
  <c r="A323" i="1"/>
  <c r="B323" i="1"/>
  <c r="C323" i="1"/>
  <c r="A235" i="1"/>
  <c r="B235" i="1"/>
  <c r="C235" i="1"/>
  <c r="A34" i="1"/>
  <c r="B34" i="1"/>
  <c r="C34" i="1"/>
  <c r="A181" i="1"/>
  <c r="B181" i="1"/>
  <c r="C181" i="1"/>
  <c r="A245" i="1"/>
  <c r="B245" i="1"/>
  <c r="C245" i="1"/>
  <c r="A46" i="1"/>
  <c r="B46" i="1"/>
  <c r="C46" i="1"/>
  <c r="A560" i="1"/>
  <c r="B560" i="1"/>
  <c r="C560" i="1"/>
  <c r="A622" i="1"/>
  <c r="B622" i="1"/>
  <c r="C622" i="1"/>
  <c r="A206" i="1"/>
  <c r="B206" i="1"/>
  <c r="C206" i="1"/>
  <c r="A613" i="1"/>
  <c r="B613" i="1"/>
  <c r="C613" i="1"/>
  <c r="A208" i="1"/>
  <c r="B208" i="1"/>
  <c r="C208" i="1"/>
  <c r="A367" i="1"/>
  <c r="B367" i="1"/>
  <c r="C367" i="1"/>
  <c r="A391" i="1"/>
  <c r="B391" i="1"/>
  <c r="C391" i="1"/>
  <c r="A67" i="1"/>
  <c r="B67" i="1"/>
  <c r="C67" i="1"/>
  <c r="A522" i="1"/>
  <c r="B522" i="1"/>
  <c r="C522" i="1"/>
  <c r="A24" i="1"/>
  <c r="B24" i="1"/>
  <c r="C24" i="1"/>
  <c r="A642" i="1"/>
  <c r="B642" i="1"/>
  <c r="C642" i="1"/>
  <c r="A676" i="1"/>
  <c r="B676" i="1"/>
  <c r="C676" i="1"/>
  <c r="A447" i="1"/>
  <c r="B447" i="1"/>
  <c r="C447" i="1"/>
  <c r="A650" i="1"/>
  <c r="B650" i="1"/>
  <c r="C650" i="1"/>
  <c r="A619" i="1"/>
  <c r="B619" i="1"/>
  <c r="C619" i="1"/>
  <c r="A78" i="1"/>
  <c r="B78" i="1"/>
  <c r="C78" i="1"/>
  <c r="A556" i="1"/>
  <c r="B556" i="1"/>
  <c r="C556" i="1"/>
  <c r="A516" i="1"/>
  <c r="B516" i="1"/>
  <c r="C516" i="1"/>
  <c r="A162" i="1"/>
  <c r="B162" i="1"/>
  <c r="C162" i="1"/>
  <c r="A592" i="1"/>
  <c r="B592" i="1"/>
  <c r="C592" i="1"/>
  <c r="A203" i="1"/>
  <c r="B203" i="1"/>
  <c r="C203" i="1"/>
  <c r="A26" i="1"/>
  <c r="B26" i="1"/>
  <c r="C26" i="1"/>
  <c r="A595" i="1"/>
  <c r="B595" i="1"/>
  <c r="C595" i="1"/>
  <c r="A274" i="1"/>
  <c r="B274" i="1"/>
  <c r="C274" i="1"/>
  <c r="A294" i="1"/>
  <c r="B294" i="1"/>
  <c r="C294" i="1"/>
  <c r="A25" i="1"/>
  <c r="B25" i="1"/>
  <c r="C25" i="1"/>
  <c r="A80" i="1"/>
  <c r="B80" i="1"/>
  <c r="C80" i="1"/>
  <c r="A360" i="1"/>
  <c r="B360" i="1"/>
  <c r="C360" i="1"/>
  <c r="A583" i="1"/>
  <c r="B583" i="1"/>
  <c r="C583" i="1"/>
  <c r="A653" i="1"/>
  <c r="B653" i="1"/>
  <c r="C653" i="1"/>
  <c r="A577" i="1"/>
  <c r="B577" i="1"/>
  <c r="C577" i="1"/>
  <c r="A566" i="1"/>
  <c r="B566" i="1"/>
  <c r="C566" i="1"/>
  <c r="A665" i="1"/>
  <c r="B665" i="1"/>
  <c r="C665" i="1"/>
  <c r="A276" i="1"/>
  <c r="B276" i="1"/>
  <c r="C276" i="1"/>
  <c r="A65" i="1"/>
  <c r="B65" i="1"/>
  <c r="C65" i="1"/>
  <c r="A545" i="1"/>
  <c r="B545" i="1"/>
  <c r="C545" i="1"/>
  <c r="A234" i="1"/>
  <c r="B234" i="1"/>
  <c r="C234" i="1"/>
  <c r="A336" i="1"/>
  <c r="B336" i="1"/>
  <c r="C336" i="1"/>
  <c r="A236" i="1"/>
  <c r="B236" i="1"/>
  <c r="C236" i="1"/>
  <c r="A404" i="1"/>
  <c r="B404" i="1"/>
  <c r="C404" i="1"/>
  <c r="A623" i="1"/>
  <c r="B623" i="1"/>
  <c r="C623" i="1"/>
  <c r="A180" i="1"/>
  <c r="B180" i="1"/>
  <c r="C180" i="1"/>
  <c r="A442" i="1"/>
  <c r="B442" i="1"/>
  <c r="C442" i="1"/>
  <c r="A193" i="1"/>
  <c r="B193" i="1"/>
  <c r="C193" i="1"/>
  <c r="A308" i="1"/>
  <c r="B308" i="1"/>
  <c r="C308" i="1"/>
  <c r="A663" i="1"/>
  <c r="B663" i="1"/>
  <c r="C663" i="1"/>
  <c r="A499" i="1"/>
  <c r="B499" i="1"/>
  <c r="C499" i="1"/>
  <c r="A188" i="1"/>
  <c r="B188" i="1"/>
  <c r="C188" i="1"/>
  <c r="A119" i="1"/>
  <c r="B119" i="1"/>
  <c r="C119" i="1"/>
  <c r="A429" i="1"/>
  <c r="B429" i="1"/>
  <c r="C429" i="1"/>
  <c r="A656" i="1"/>
  <c r="B656" i="1"/>
  <c r="C656" i="1"/>
  <c r="A535" i="1"/>
  <c r="B535" i="1"/>
  <c r="C535" i="1"/>
  <c r="A402" i="1"/>
  <c r="B402" i="1"/>
  <c r="C402" i="1"/>
  <c r="A54" i="1"/>
  <c r="B54" i="1"/>
  <c r="C54" i="1"/>
  <c r="A418" i="1"/>
  <c r="B418" i="1"/>
  <c r="C418" i="1"/>
  <c r="A455" i="1"/>
  <c r="B455" i="1"/>
  <c r="C455" i="1"/>
  <c r="A416" i="1"/>
  <c r="B416" i="1"/>
  <c r="C416" i="1"/>
  <c r="A179" i="1"/>
  <c r="B179" i="1"/>
  <c r="C179" i="1"/>
  <c r="A249" i="1"/>
  <c r="B249" i="1"/>
  <c r="C249" i="1"/>
  <c r="A369" i="1"/>
  <c r="B369" i="1"/>
  <c r="C369" i="1"/>
  <c r="A478" i="1"/>
  <c r="B478" i="1"/>
  <c r="C478" i="1"/>
  <c r="A625" i="1"/>
  <c r="B625" i="1"/>
  <c r="C625" i="1"/>
  <c r="A136" i="1"/>
  <c r="B136" i="1"/>
  <c r="C136" i="1"/>
  <c r="A389" i="1"/>
  <c r="B389" i="1"/>
  <c r="C389" i="1"/>
  <c r="A381" i="1"/>
  <c r="B381" i="1"/>
  <c r="C381" i="1"/>
  <c r="A220" i="1"/>
  <c r="B220" i="1"/>
  <c r="C220" i="1"/>
  <c r="A355" i="1"/>
  <c r="B355" i="1"/>
  <c r="C355" i="1"/>
  <c r="A612" i="1"/>
  <c r="B612" i="1"/>
  <c r="C612" i="1"/>
  <c r="A564" i="1"/>
  <c r="B564" i="1"/>
  <c r="C564" i="1"/>
  <c r="A289" i="1"/>
  <c r="B289" i="1"/>
  <c r="C289" i="1"/>
  <c r="A134" i="1"/>
  <c r="B134" i="1"/>
  <c r="C134" i="1"/>
  <c r="A86" i="1"/>
  <c r="B86" i="1"/>
  <c r="C86" i="1"/>
  <c r="A547" i="1"/>
  <c r="B547" i="1"/>
  <c r="C547" i="1"/>
  <c r="A175" i="1"/>
  <c r="B175" i="1"/>
  <c r="C175" i="1"/>
  <c r="A326" i="1"/>
  <c r="B326" i="1"/>
  <c r="C326" i="1"/>
  <c r="A173" i="1"/>
  <c r="B173" i="1"/>
  <c r="C173" i="1"/>
  <c r="A669" i="1"/>
  <c r="B669" i="1"/>
  <c r="C669" i="1"/>
  <c r="A20" i="1"/>
  <c r="B20" i="1"/>
  <c r="C20" i="1"/>
  <c r="A218" i="1"/>
  <c r="B218" i="1"/>
  <c r="C218" i="1"/>
  <c r="A79" i="1"/>
  <c r="B79" i="1"/>
  <c r="C79" i="1"/>
  <c r="A348" i="1"/>
  <c r="B348" i="1"/>
  <c r="C348" i="1"/>
  <c r="A264" i="1"/>
  <c r="B264" i="1"/>
  <c r="C264" i="1"/>
  <c r="A30" i="1"/>
  <c r="B30" i="1"/>
  <c r="C30" i="1"/>
  <c r="A329" i="1"/>
  <c r="B329" i="1"/>
  <c r="C329" i="1"/>
  <c r="A297" i="1"/>
  <c r="B297" i="1"/>
  <c r="C297" i="1"/>
  <c r="A555" i="1"/>
  <c r="B555" i="1"/>
  <c r="C555" i="1"/>
  <c r="A44" i="1"/>
  <c r="B44" i="1"/>
  <c r="C44" i="1"/>
  <c r="A678" i="1"/>
  <c r="B678" i="1"/>
  <c r="C678" i="1"/>
  <c r="A452" i="1"/>
  <c r="B452" i="1"/>
  <c r="C452" i="1"/>
  <c r="A397" i="1"/>
  <c r="B397" i="1"/>
  <c r="C397" i="1"/>
  <c r="A103" i="1"/>
  <c r="B103" i="1"/>
  <c r="C103" i="1"/>
  <c r="A475" i="1"/>
  <c r="B475" i="1"/>
  <c r="C475" i="1"/>
  <c r="A454" i="1"/>
  <c r="B454" i="1"/>
  <c r="C454" i="1"/>
  <c r="A581" i="1"/>
  <c r="B581" i="1"/>
  <c r="C581" i="1"/>
  <c r="A539" i="1"/>
  <c r="B539" i="1"/>
  <c r="C539" i="1"/>
  <c r="A273" i="1"/>
  <c r="B273" i="1"/>
  <c r="C273" i="1"/>
  <c r="A469" i="1"/>
  <c r="B469" i="1"/>
  <c r="C469" i="1"/>
  <c r="A399" i="1"/>
  <c r="B399" i="1"/>
  <c r="C399" i="1"/>
  <c r="A471" i="1"/>
  <c r="B471" i="1"/>
  <c r="C471" i="1"/>
  <c r="A116" i="1"/>
  <c r="B116" i="1"/>
  <c r="C116" i="1"/>
  <c r="A327" i="1"/>
  <c r="B327" i="1"/>
  <c r="C327" i="1"/>
  <c r="A59" i="1"/>
  <c r="B59" i="1"/>
  <c r="C59" i="1"/>
  <c r="A424" i="1"/>
  <c r="B424" i="1"/>
  <c r="C424" i="1"/>
  <c r="A171" i="1"/>
  <c r="B171" i="1"/>
  <c r="C171" i="1"/>
  <c r="A247" i="1"/>
  <c r="B247" i="1"/>
  <c r="C247" i="1"/>
  <c r="A146" i="1"/>
  <c r="B146" i="1"/>
  <c r="C146" i="1"/>
  <c r="A213" i="1"/>
  <c r="B213" i="1"/>
  <c r="C213" i="1"/>
  <c r="A421" i="1"/>
  <c r="B421" i="1"/>
  <c r="C421" i="1"/>
  <c r="A644" i="1"/>
  <c r="B644" i="1"/>
  <c r="C644" i="1"/>
  <c r="A75" i="1"/>
  <c r="B75" i="1"/>
  <c r="C75" i="1"/>
  <c r="A365" i="1"/>
  <c r="B365" i="1"/>
  <c r="C365" i="1"/>
  <c r="A266" i="1"/>
  <c r="B266" i="1"/>
  <c r="C266" i="1"/>
</calcChain>
</file>

<file path=xl/sharedStrings.xml><?xml version="1.0" encoding="utf-8"?>
<sst xmlns="http://schemas.openxmlformats.org/spreadsheetml/2006/main" count="5" uniqueCount="5">
  <si>
    <t>كد پرسنلي</t>
  </si>
  <si>
    <t>نام</t>
  </si>
  <si>
    <t>نام خانوادگي</t>
  </si>
  <si>
    <t>مبلغ کنترل اجاره مسکن</t>
  </si>
  <si>
    <t>ودیعه مسکن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</si>
</sst>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4"/>
  <sheetViews>
    <sheetView rightToLeft="1" tabSelected="1" workbookViewId="0">
      <selection activeCell="A3" sqref="A3:XFD1145"/>
    </sheetView>
  </sheetViews>
  <sheetFormatPr defaultRowHeight="14.25" x14ac:dyDescent="0.2"/>
  <cols>
    <col min="1" max="1" width="12.5703125" style="1" bestFit="1" customWidth="1"/>
    <col min="2" max="2" width="16.42578125" style="1" bestFit="1" customWidth="1"/>
    <col min="3" max="3" width="22" style="1" bestFit="1" customWidth="1"/>
    <col min="4" max="4" width="25.42578125" style="1" bestFit="1" customWidth="1"/>
    <col min="5" max="5" width="31" style="1" customWidth="1"/>
    <col min="6" max="16384" width="9.140625" style="1"/>
  </cols>
  <sheetData>
    <row r="1" spans="1: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">
      <c r="A2" s="1" t="str">
        <f>"00001"</f>
        <v>00001</v>
      </c>
      <c r="B2" s="1" t="str">
        <f>"عبدالرحمن"</f>
        <v>عبدالرحمن</v>
      </c>
      <c r="C2" s="1" t="str">
        <f>"ابراهيمي"</f>
        <v>ابراهيمي</v>
      </c>
      <c r="D2" s="1">
        <v>4620000</v>
      </c>
    </row>
    <row r="3" spans="1:5" x14ac:dyDescent="0.2">
      <c r="A3" s="1" t="str">
        <f>"00024"</f>
        <v>00024</v>
      </c>
      <c r="B3" s="1" t="str">
        <f>"عبدالعلي"</f>
        <v>عبدالعلي</v>
      </c>
      <c r="C3" s="1" t="str">
        <f>"روشن كار"</f>
        <v>روشن كار</v>
      </c>
      <c r="D3" s="1">
        <v>4620000</v>
      </c>
    </row>
    <row r="4" spans="1:5" x14ac:dyDescent="0.2">
      <c r="A4" s="1" t="str">
        <f>"00027"</f>
        <v>00027</v>
      </c>
      <c r="B4" s="1" t="str">
        <f>"اصغر"</f>
        <v>اصغر</v>
      </c>
      <c r="C4" s="1" t="str">
        <f>"سركار"</f>
        <v>سركار</v>
      </c>
      <c r="D4" s="1">
        <v>4620000</v>
      </c>
    </row>
    <row r="5" spans="1:5" x14ac:dyDescent="0.2">
      <c r="A5" s="1" t="str">
        <f>"00028"</f>
        <v>00028</v>
      </c>
      <c r="B5" s="1" t="str">
        <f>"داريوش"</f>
        <v>داريوش</v>
      </c>
      <c r="C5" s="1" t="str">
        <f>"سرملي"</f>
        <v>سرملي</v>
      </c>
      <c r="D5" s="1">
        <v>4620000</v>
      </c>
    </row>
    <row r="6" spans="1:5" x14ac:dyDescent="0.2">
      <c r="A6" s="1" t="str">
        <f>"00034"</f>
        <v>00034</v>
      </c>
      <c r="B6" s="1" t="str">
        <f>"سجاد"</f>
        <v>سجاد</v>
      </c>
      <c r="C6" s="1" t="str">
        <f>"عباسي"</f>
        <v>عباسي</v>
      </c>
      <c r="D6" s="1">
        <v>3465000</v>
      </c>
    </row>
    <row r="7" spans="1:5" x14ac:dyDescent="0.2">
      <c r="A7" s="1" t="str">
        <f>"00035"</f>
        <v>00035</v>
      </c>
      <c r="B7" s="1" t="str">
        <f>"عباس"</f>
        <v>عباس</v>
      </c>
      <c r="C7" s="1" t="str">
        <f>"عليدادي شمس آبادي"</f>
        <v>عليدادي شمس آبادي</v>
      </c>
      <c r="D7" s="1">
        <v>4620000</v>
      </c>
    </row>
    <row r="8" spans="1:5" x14ac:dyDescent="0.2">
      <c r="A8" s="1" t="str">
        <f>"00052"</f>
        <v>00052</v>
      </c>
      <c r="B8" s="1" t="str">
        <f>"شهرام"</f>
        <v>شهرام</v>
      </c>
      <c r="C8" s="1" t="str">
        <f>"نجارخورسند لنگرودي"</f>
        <v>نجارخورسند لنگرودي</v>
      </c>
      <c r="D8" s="1">
        <v>4620000</v>
      </c>
    </row>
    <row r="9" spans="1:5" x14ac:dyDescent="0.2">
      <c r="A9" s="1" t="str">
        <f>"00070"</f>
        <v>00070</v>
      </c>
      <c r="B9" s="1" t="str">
        <f>"موسي"</f>
        <v>موسي</v>
      </c>
      <c r="C9" s="1" t="str">
        <f>"آذري"</f>
        <v>آذري</v>
      </c>
      <c r="D9" s="1">
        <v>5500000</v>
      </c>
    </row>
    <row r="10" spans="1:5" x14ac:dyDescent="0.2">
      <c r="A10" s="1" t="str">
        <f>"00071"</f>
        <v>00071</v>
      </c>
      <c r="B10" s="1" t="str">
        <f>"مهرزاد"</f>
        <v>مهرزاد</v>
      </c>
      <c r="C10" s="1" t="str">
        <f>"احمدي"</f>
        <v>احمدي</v>
      </c>
      <c r="D10" s="1">
        <v>4620000</v>
      </c>
    </row>
    <row r="11" spans="1:5" x14ac:dyDescent="0.2">
      <c r="A11" s="1" t="str">
        <f>"00072"</f>
        <v>00072</v>
      </c>
      <c r="B11" s="1" t="str">
        <f>"سعيد"</f>
        <v>سعيد</v>
      </c>
      <c r="C11" s="1" t="str">
        <f>"اردشيرزاده"</f>
        <v>اردشيرزاده</v>
      </c>
      <c r="D11" s="1">
        <v>5500000</v>
      </c>
    </row>
    <row r="12" spans="1:5" x14ac:dyDescent="0.2">
      <c r="A12" s="1" t="str">
        <f>"00073"</f>
        <v>00073</v>
      </c>
      <c r="B12" s="1" t="str">
        <f>"عبدالعظيم"</f>
        <v>عبدالعظيم</v>
      </c>
      <c r="C12" s="1" t="str">
        <f>"اژدري"</f>
        <v>اژدري</v>
      </c>
      <c r="D12" s="1">
        <v>4620000</v>
      </c>
    </row>
    <row r="13" spans="1:5" x14ac:dyDescent="0.2">
      <c r="A13" s="1" t="str">
        <f>"00074"</f>
        <v>00074</v>
      </c>
      <c r="B13" s="1" t="str">
        <f>"گل بس"</f>
        <v>گل بس</v>
      </c>
      <c r="C13" s="1" t="str">
        <f>"اسماعيلي"</f>
        <v>اسماعيلي</v>
      </c>
      <c r="D13" s="1">
        <v>0</v>
      </c>
      <c r="E13" s="1">
        <v>90000000</v>
      </c>
    </row>
    <row r="14" spans="1:5" x14ac:dyDescent="0.2">
      <c r="A14" s="1" t="str">
        <f>"00075"</f>
        <v>00075</v>
      </c>
      <c r="B14" s="1" t="str">
        <f>"محمد"</f>
        <v>محمد</v>
      </c>
      <c r="C14" s="1" t="str">
        <f>"اصغرزاده"</f>
        <v>اصغرزاده</v>
      </c>
      <c r="D14" s="1">
        <v>5500000</v>
      </c>
    </row>
    <row r="15" spans="1:5" x14ac:dyDescent="0.2">
      <c r="A15" s="1" t="str">
        <f>"00076"</f>
        <v>00076</v>
      </c>
      <c r="B15" s="1" t="str">
        <f>"حسن"</f>
        <v>حسن</v>
      </c>
      <c r="C15" s="1" t="str">
        <f>"افشان مهر"</f>
        <v>افشان مهر</v>
      </c>
      <c r="D15" s="1">
        <v>4620000</v>
      </c>
    </row>
    <row r="16" spans="1:5" x14ac:dyDescent="0.2">
      <c r="A16" s="1" t="str">
        <f>"00077"</f>
        <v>00077</v>
      </c>
      <c r="B16" s="1" t="str">
        <f>"مهراب"</f>
        <v>مهراب</v>
      </c>
      <c r="C16" s="1" t="str">
        <f>"اميدي"</f>
        <v>اميدي</v>
      </c>
      <c r="D16" s="1">
        <v>5500000</v>
      </c>
    </row>
    <row r="17" spans="1:4" x14ac:dyDescent="0.2">
      <c r="A17" s="1" t="str">
        <f>"00078"</f>
        <v>00078</v>
      </c>
      <c r="B17" s="1" t="str">
        <f>"مهدي"</f>
        <v>مهدي</v>
      </c>
      <c r="C17" s="1" t="str">
        <f>"اميري"</f>
        <v>اميري</v>
      </c>
      <c r="D17" s="1">
        <v>5500000</v>
      </c>
    </row>
    <row r="18" spans="1:4" x14ac:dyDescent="0.2">
      <c r="A18" s="1" t="str">
        <f>"00079"</f>
        <v>00079</v>
      </c>
      <c r="B18" s="1" t="str">
        <f>"رضا"</f>
        <v>رضا</v>
      </c>
      <c r="C18" s="1" t="str">
        <f>"بابااحمدي"</f>
        <v>بابااحمدي</v>
      </c>
      <c r="D18" s="1">
        <v>3465000</v>
      </c>
    </row>
    <row r="19" spans="1:4" x14ac:dyDescent="0.2">
      <c r="A19" s="1" t="str">
        <f>"00081"</f>
        <v>00081</v>
      </c>
      <c r="B19" s="1" t="str">
        <f>"عباس"</f>
        <v>عباس</v>
      </c>
      <c r="C19" s="1" t="str">
        <f>"باقري"</f>
        <v>باقري</v>
      </c>
      <c r="D19" s="1">
        <v>5500000</v>
      </c>
    </row>
    <row r="20" spans="1:4" x14ac:dyDescent="0.2">
      <c r="A20" s="1" t="str">
        <f>"00082"</f>
        <v>00082</v>
      </c>
      <c r="B20" s="1" t="str">
        <f>"ماه بگم"</f>
        <v>ماه بگم</v>
      </c>
      <c r="C20" s="1" t="str">
        <f>"بخشي"</f>
        <v>بخشي</v>
      </c>
      <c r="D20" s="1">
        <v>4125000</v>
      </c>
    </row>
    <row r="21" spans="1:4" x14ac:dyDescent="0.2">
      <c r="A21" s="1" t="str">
        <f>"00083"</f>
        <v>00083</v>
      </c>
      <c r="B21" s="1" t="str">
        <f>"مريم"</f>
        <v>مريم</v>
      </c>
      <c r="C21" s="1" t="str">
        <f>"فيروزآبادي"</f>
        <v>فيروزآبادي</v>
      </c>
      <c r="D21" s="1">
        <v>4125000</v>
      </c>
    </row>
    <row r="22" spans="1:4" x14ac:dyDescent="0.2">
      <c r="A22" s="1" t="str">
        <f>"00084"</f>
        <v>00084</v>
      </c>
      <c r="B22" s="1" t="str">
        <f>"غلامحسين"</f>
        <v>غلامحسين</v>
      </c>
      <c r="C22" s="1" t="str">
        <f>"بشار"</f>
        <v>بشار</v>
      </c>
      <c r="D22" s="1">
        <v>4620000</v>
      </c>
    </row>
    <row r="23" spans="1:4" x14ac:dyDescent="0.2">
      <c r="A23" s="1" t="str">
        <f>"00086"</f>
        <v>00086</v>
      </c>
      <c r="B23" s="1" t="str">
        <f>"عباس"</f>
        <v>عباس</v>
      </c>
      <c r="C23" s="1" t="str">
        <f>"پرتوي سنگي"</f>
        <v>پرتوي سنگي</v>
      </c>
      <c r="D23" s="1">
        <v>5500000</v>
      </c>
    </row>
    <row r="24" spans="1:4" x14ac:dyDescent="0.2">
      <c r="A24" s="1" t="str">
        <f>"00088"</f>
        <v>00088</v>
      </c>
      <c r="B24" s="1" t="str">
        <f>"بهرام"</f>
        <v>بهرام</v>
      </c>
      <c r="C24" s="1" t="str">
        <f>"پذيرا"</f>
        <v>پذيرا</v>
      </c>
      <c r="D24" s="1">
        <v>4620000</v>
      </c>
    </row>
    <row r="25" spans="1:4" x14ac:dyDescent="0.2">
      <c r="A25" s="1" t="str">
        <f>"00090"</f>
        <v>00090</v>
      </c>
      <c r="B25" s="1" t="str">
        <f>"محمدامين"</f>
        <v>محمدامين</v>
      </c>
      <c r="C25" s="1" t="str">
        <f>"جليل وند"</f>
        <v>جليل وند</v>
      </c>
      <c r="D25" s="1">
        <v>5500000</v>
      </c>
    </row>
    <row r="26" spans="1:4" x14ac:dyDescent="0.2">
      <c r="A26" s="1" t="str">
        <f>"00091"</f>
        <v>00091</v>
      </c>
      <c r="B26" s="1" t="str">
        <f>"زهرا"</f>
        <v>زهرا</v>
      </c>
      <c r="C26" s="1" t="str">
        <f>"جوكار"</f>
        <v>جوكار</v>
      </c>
      <c r="D26" s="1">
        <v>4125000</v>
      </c>
    </row>
    <row r="27" spans="1:4" x14ac:dyDescent="0.2">
      <c r="A27" s="1" t="str">
        <f>"00092"</f>
        <v>00092</v>
      </c>
      <c r="B27" s="1" t="str">
        <f>"احسان"</f>
        <v>احسان</v>
      </c>
      <c r="C27" s="1" t="str">
        <f>"حاجي نژاد"</f>
        <v>حاجي نژاد</v>
      </c>
      <c r="D27" s="1">
        <v>5500000</v>
      </c>
    </row>
    <row r="28" spans="1:4" x14ac:dyDescent="0.2">
      <c r="A28" s="1" t="str">
        <f>"00093"</f>
        <v>00093</v>
      </c>
      <c r="B28" s="1" t="str">
        <f>"مهدي"</f>
        <v>مهدي</v>
      </c>
      <c r="C28" s="1" t="str">
        <f>"حسين پور"</f>
        <v>حسين پور</v>
      </c>
      <c r="D28" s="1">
        <v>3465000</v>
      </c>
    </row>
    <row r="29" spans="1:4" x14ac:dyDescent="0.2">
      <c r="A29" s="1" t="str">
        <f>"00094"</f>
        <v>00094</v>
      </c>
      <c r="B29" s="1" t="str">
        <f>"امير"</f>
        <v>امير</v>
      </c>
      <c r="C29" s="1" t="str">
        <f>"حسين نيا"</f>
        <v>حسين نيا</v>
      </c>
      <c r="D29" s="1">
        <v>4620000</v>
      </c>
    </row>
    <row r="30" spans="1:4" x14ac:dyDescent="0.2">
      <c r="A30" s="1" t="str">
        <f>"00095"</f>
        <v>00095</v>
      </c>
      <c r="B30" s="1" t="str">
        <f>"سيداشكان"</f>
        <v>سيداشكان</v>
      </c>
      <c r="C30" s="1" t="str">
        <f>"حسيني ليراوي"</f>
        <v>حسيني ليراوي</v>
      </c>
      <c r="D30" s="1">
        <v>4620000</v>
      </c>
    </row>
    <row r="31" spans="1:4" x14ac:dyDescent="0.2">
      <c r="A31" s="1" t="str">
        <f>"00096"</f>
        <v>00096</v>
      </c>
      <c r="B31" s="1" t="str">
        <f>"مهدي"</f>
        <v>مهدي</v>
      </c>
      <c r="C31" s="1" t="str">
        <f>"حيدري"</f>
        <v>حيدري</v>
      </c>
      <c r="D31" s="1">
        <v>4620000</v>
      </c>
    </row>
    <row r="32" spans="1:4" x14ac:dyDescent="0.2">
      <c r="A32" s="1" t="str">
        <f>"00098"</f>
        <v>00098</v>
      </c>
      <c r="B32" s="1" t="str">
        <f>"اسماعيل"</f>
        <v>اسماعيل</v>
      </c>
      <c r="C32" s="1" t="str">
        <f>"خجسته"</f>
        <v>خجسته</v>
      </c>
      <c r="D32" s="1">
        <v>5500000</v>
      </c>
    </row>
    <row r="33" spans="1:4" x14ac:dyDescent="0.2">
      <c r="A33" s="1" t="str">
        <f>"00099"</f>
        <v>00099</v>
      </c>
      <c r="B33" s="1" t="str">
        <f>"عباس"</f>
        <v>عباس</v>
      </c>
      <c r="C33" s="1" t="str">
        <f>"پورداراب"</f>
        <v>پورداراب</v>
      </c>
      <c r="D33" s="1">
        <v>5500000</v>
      </c>
    </row>
    <row r="34" spans="1:4" x14ac:dyDescent="0.2">
      <c r="A34" s="1" t="str">
        <f>"00100"</f>
        <v>00100</v>
      </c>
      <c r="B34" s="1" t="str">
        <f>"علي"</f>
        <v>علي</v>
      </c>
      <c r="C34" s="1" t="str">
        <f>"خرم"</f>
        <v>خرم</v>
      </c>
      <c r="D34" s="1">
        <v>4620000</v>
      </c>
    </row>
    <row r="35" spans="1:4" x14ac:dyDescent="0.2">
      <c r="A35" s="1" t="str">
        <f>"00101"</f>
        <v>00101</v>
      </c>
      <c r="B35" s="1" t="str">
        <f>"امين"</f>
        <v>امين</v>
      </c>
      <c r="C35" s="1" t="str">
        <f>"بهادري"</f>
        <v>بهادري</v>
      </c>
      <c r="D35" s="1">
        <v>5500000</v>
      </c>
    </row>
    <row r="36" spans="1:4" x14ac:dyDescent="0.2">
      <c r="A36" s="1" t="str">
        <f>"00102"</f>
        <v>00102</v>
      </c>
      <c r="B36" s="1" t="str">
        <f>"فيروزه"</f>
        <v>فيروزه</v>
      </c>
      <c r="C36" s="1" t="str">
        <f>"خليفه نژاد برازجاني"</f>
        <v>خليفه نژاد برازجاني</v>
      </c>
      <c r="D36" s="1">
        <v>3465000</v>
      </c>
    </row>
    <row r="37" spans="1:4" x14ac:dyDescent="0.2">
      <c r="A37" s="1" t="str">
        <f>"00104"</f>
        <v>00104</v>
      </c>
      <c r="B37" s="1" t="str">
        <f>"امير"</f>
        <v>امير</v>
      </c>
      <c r="C37" s="1" t="str">
        <f>"دادجو"</f>
        <v>دادجو</v>
      </c>
      <c r="D37" s="1">
        <v>5500000</v>
      </c>
    </row>
    <row r="38" spans="1:4" x14ac:dyDescent="0.2">
      <c r="A38" s="1" t="str">
        <f>"00105"</f>
        <v>00105</v>
      </c>
      <c r="B38" s="1" t="str">
        <f>"فاطمه"</f>
        <v>فاطمه</v>
      </c>
      <c r="C38" s="1" t="str">
        <f>"درفشان"</f>
        <v>درفشان</v>
      </c>
      <c r="D38" s="1">
        <v>4125000</v>
      </c>
    </row>
    <row r="39" spans="1:4" x14ac:dyDescent="0.2">
      <c r="A39" s="1" t="str">
        <f>"00106"</f>
        <v>00106</v>
      </c>
      <c r="B39" s="1" t="str">
        <f>"راحيل"</f>
        <v>راحيل</v>
      </c>
      <c r="C39" s="1" t="str">
        <f>"درويشي"</f>
        <v>درويشي</v>
      </c>
      <c r="D39" s="1">
        <v>3465000</v>
      </c>
    </row>
    <row r="40" spans="1:4" x14ac:dyDescent="0.2">
      <c r="A40" s="1" t="str">
        <f>"00107"</f>
        <v>00107</v>
      </c>
      <c r="B40" s="1" t="str">
        <f>"داود"</f>
        <v>داود</v>
      </c>
      <c r="C40" s="1" t="str">
        <f>"دشتي"</f>
        <v>دشتي</v>
      </c>
      <c r="D40" s="1">
        <v>4620000</v>
      </c>
    </row>
    <row r="41" spans="1:4" x14ac:dyDescent="0.2">
      <c r="A41" s="1" t="str">
        <f>"00108"</f>
        <v>00108</v>
      </c>
      <c r="B41" s="1" t="str">
        <f>"حسين"</f>
        <v>حسين</v>
      </c>
      <c r="C41" s="1" t="str">
        <f>"دهقان"</f>
        <v>دهقان</v>
      </c>
      <c r="D41" s="1">
        <v>4620000</v>
      </c>
    </row>
    <row r="42" spans="1:4" x14ac:dyDescent="0.2">
      <c r="A42" s="1" t="str">
        <f>"00109"</f>
        <v>00109</v>
      </c>
      <c r="B42" s="1" t="str">
        <f>"مهدي"</f>
        <v>مهدي</v>
      </c>
      <c r="C42" s="1" t="str">
        <f>"ذوالاتشي"</f>
        <v>ذوالاتشي</v>
      </c>
      <c r="D42" s="1">
        <v>5500000</v>
      </c>
    </row>
    <row r="43" spans="1:4" x14ac:dyDescent="0.2">
      <c r="A43" s="1" t="str">
        <f>"00110"</f>
        <v>00110</v>
      </c>
      <c r="B43" s="1" t="str">
        <f>"اسحق"</f>
        <v>اسحق</v>
      </c>
      <c r="C43" s="1" t="str">
        <f>"بشارتيان"</f>
        <v>بشارتيان</v>
      </c>
      <c r="D43" s="1">
        <v>5500000</v>
      </c>
    </row>
    <row r="44" spans="1:4" x14ac:dyDescent="0.2">
      <c r="A44" s="1" t="str">
        <f>"00111"</f>
        <v>00111</v>
      </c>
      <c r="B44" s="1" t="str">
        <f>"يونس"</f>
        <v>يونس</v>
      </c>
      <c r="C44" s="1" t="str">
        <f>"رادي"</f>
        <v>رادي</v>
      </c>
      <c r="D44" s="1">
        <v>5500000</v>
      </c>
    </row>
    <row r="45" spans="1:4" x14ac:dyDescent="0.2">
      <c r="A45" s="1" t="str">
        <f>"00112"</f>
        <v>00112</v>
      </c>
      <c r="B45" s="1" t="str">
        <f>"همدم"</f>
        <v>همدم</v>
      </c>
      <c r="C45" s="1" t="str">
        <f>"راه نورد"</f>
        <v>راه نورد</v>
      </c>
      <c r="D45" s="1">
        <v>4125000</v>
      </c>
    </row>
    <row r="46" spans="1:4" x14ac:dyDescent="0.2">
      <c r="A46" s="1" t="str">
        <f>"00113"</f>
        <v>00113</v>
      </c>
      <c r="B46" s="1" t="str">
        <f>"شهرام"</f>
        <v>شهرام</v>
      </c>
      <c r="C46" s="1" t="str">
        <f>"رضائي"</f>
        <v>رضائي</v>
      </c>
      <c r="D46" s="1">
        <v>4620000</v>
      </c>
    </row>
    <row r="47" spans="1:4" x14ac:dyDescent="0.2">
      <c r="A47" s="1" t="str">
        <f>"00115"</f>
        <v>00115</v>
      </c>
      <c r="B47" s="1" t="str">
        <f>"حسين"</f>
        <v>حسين</v>
      </c>
      <c r="C47" s="1" t="str">
        <f>"زارعي"</f>
        <v>زارعي</v>
      </c>
      <c r="D47" s="1">
        <v>4620000</v>
      </c>
    </row>
    <row r="48" spans="1:4" x14ac:dyDescent="0.2">
      <c r="A48" s="1" t="str">
        <f>"00117"</f>
        <v>00117</v>
      </c>
      <c r="B48" s="1" t="str">
        <f>"محمد"</f>
        <v>محمد</v>
      </c>
      <c r="C48" s="1" t="str">
        <f>"زرين كلاه"</f>
        <v>زرين كلاه</v>
      </c>
      <c r="D48" s="1">
        <v>4620000</v>
      </c>
    </row>
    <row r="49" spans="1:4" x14ac:dyDescent="0.2">
      <c r="A49" s="1" t="str">
        <f>"00119"</f>
        <v>00119</v>
      </c>
      <c r="B49" s="1" t="str">
        <f>"معصومه"</f>
        <v>معصومه</v>
      </c>
      <c r="C49" s="1" t="str">
        <f>"زماني"</f>
        <v>زماني</v>
      </c>
      <c r="D49" s="1">
        <v>3465000</v>
      </c>
    </row>
    <row r="50" spans="1:4" x14ac:dyDescent="0.2">
      <c r="A50" s="1" t="str">
        <f>"00120"</f>
        <v>00120</v>
      </c>
      <c r="B50" s="1" t="str">
        <f>"عفيفه"</f>
        <v>عفيفه</v>
      </c>
      <c r="C50" s="1" t="str">
        <f>"زيارتي"</f>
        <v>زيارتي</v>
      </c>
      <c r="D50" s="1">
        <v>4125000</v>
      </c>
    </row>
    <row r="51" spans="1:4" x14ac:dyDescent="0.2">
      <c r="A51" s="1" t="str">
        <f>"00121"</f>
        <v>00121</v>
      </c>
      <c r="B51" s="1" t="str">
        <f>"مهدي"</f>
        <v>مهدي</v>
      </c>
      <c r="C51" s="1" t="str">
        <f>"سبحاني"</f>
        <v>سبحاني</v>
      </c>
      <c r="D51" s="1">
        <v>4620000</v>
      </c>
    </row>
    <row r="52" spans="1:4" x14ac:dyDescent="0.2">
      <c r="A52" s="1" t="str">
        <f>"00122"</f>
        <v>00122</v>
      </c>
      <c r="B52" s="1" t="str">
        <f>"سيدعليرضا"</f>
        <v>سيدعليرضا</v>
      </c>
      <c r="C52" s="1" t="str">
        <f>"سراج فرد نژاد"</f>
        <v>سراج فرد نژاد</v>
      </c>
      <c r="D52" s="1">
        <v>5500000</v>
      </c>
    </row>
    <row r="53" spans="1:4" x14ac:dyDescent="0.2">
      <c r="A53" s="1" t="str">
        <f>"00124"</f>
        <v>00124</v>
      </c>
      <c r="B53" s="1" t="str">
        <f>"ساره"</f>
        <v>ساره</v>
      </c>
      <c r="C53" s="1" t="str">
        <f>"سرمدي"</f>
        <v>سرمدي</v>
      </c>
      <c r="D53" s="1">
        <v>4125000</v>
      </c>
    </row>
    <row r="54" spans="1:4" x14ac:dyDescent="0.2">
      <c r="A54" s="1" t="str">
        <f>"00125"</f>
        <v>00125</v>
      </c>
      <c r="B54" s="1" t="str">
        <f>"حسن"</f>
        <v>حسن</v>
      </c>
      <c r="C54" s="1" t="str">
        <f>"سلحشوري"</f>
        <v>سلحشوري</v>
      </c>
      <c r="D54" s="1">
        <v>4620000</v>
      </c>
    </row>
    <row r="55" spans="1:4" x14ac:dyDescent="0.2">
      <c r="A55" s="1" t="str">
        <f>"00126"</f>
        <v>00126</v>
      </c>
      <c r="B55" s="1" t="str">
        <f>"راضيه"</f>
        <v>راضيه</v>
      </c>
      <c r="C55" s="1" t="str">
        <f>"سلماني پور"</f>
        <v>سلماني پور</v>
      </c>
      <c r="D55" s="1">
        <v>4125000</v>
      </c>
    </row>
    <row r="56" spans="1:4" x14ac:dyDescent="0.2">
      <c r="A56" s="1" t="str">
        <f>"00127"</f>
        <v>00127</v>
      </c>
      <c r="B56" s="1" t="str">
        <f>"عبداله"</f>
        <v>عبداله</v>
      </c>
      <c r="C56" s="1" t="str">
        <f>"سلماني زيارتي"</f>
        <v>سلماني زيارتي</v>
      </c>
      <c r="D56" s="1">
        <v>4620000</v>
      </c>
    </row>
    <row r="57" spans="1:4" x14ac:dyDescent="0.2">
      <c r="A57" s="1" t="str">
        <f>"00129"</f>
        <v>00129</v>
      </c>
      <c r="B57" s="1" t="str">
        <f>"هادي"</f>
        <v>هادي</v>
      </c>
      <c r="C57" s="1" t="str">
        <f>"دهقاني"</f>
        <v>دهقاني</v>
      </c>
      <c r="D57" s="1">
        <v>4620000</v>
      </c>
    </row>
    <row r="58" spans="1:4" x14ac:dyDescent="0.2">
      <c r="A58" s="1" t="str">
        <f>"00130"</f>
        <v>00130</v>
      </c>
      <c r="B58" s="1" t="str">
        <f>"سيروس"</f>
        <v>سيروس</v>
      </c>
      <c r="C58" s="1" t="str">
        <f>"سينائي"</f>
        <v>سينائي</v>
      </c>
      <c r="D58" s="1">
        <v>5500000</v>
      </c>
    </row>
    <row r="59" spans="1:4" x14ac:dyDescent="0.2">
      <c r="A59" s="1" t="str">
        <f>"00131"</f>
        <v>00131</v>
      </c>
      <c r="B59" s="1" t="str">
        <f>"علي"</f>
        <v>علي</v>
      </c>
      <c r="C59" s="1" t="str">
        <f>"شعبانيان"</f>
        <v>شعبانيان</v>
      </c>
      <c r="D59" s="1">
        <v>3465000</v>
      </c>
    </row>
    <row r="60" spans="1:4" x14ac:dyDescent="0.2">
      <c r="A60" s="1" t="str">
        <f>"00132"</f>
        <v>00132</v>
      </c>
      <c r="B60" s="1" t="str">
        <f>"علي"</f>
        <v>علي</v>
      </c>
      <c r="C60" s="1" t="str">
        <f>"شقايق مند"</f>
        <v>شقايق مند</v>
      </c>
      <c r="D60" s="1">
        <v>5500000</v>
      </c>
    </row>
    <row r="61" spans="1:4" x14ac:dyDescent="0.2">
      <c r="A61" s="1" t="str">
        <f>"00133"</f>
        <v>00133</v>
      </c>
      <c r="B61" s="1" t="str">
        <f>"مهدي"</f>
        <v>مهدي</v>
      </c>
      <c r="C61" s="1" t="str">
        <f>"شمسي پور"</f>
        <v>شمسي پور</v>
      </c>
      <c r="D61" s="1">
        <v>5500000</v>
      </c>
    </row>
    <row r="62" spans="1:4" x14ac:dyDescent="0.2">
      <c r="A62" s="1" t="str">
        <f>"00134"</f>
        <v>00134</v>
      </c>
      <c r="B62" s="1" t="str">
        <f>"نوشين"</f>
        <v>نوشين</v>
      </c>
      <c r="C62" s="1" t="str">
        <f>"شهاب فر"</f>
        <v>شهاب فر</v>
      </c>
      <c r="D62" s="1">
        <v>4125000</v>
      </c>
    </row>
    <row r="63" spans="1:4" x14ac:dyDescent="0.2">
      <c r="A63" s="1" t="str">
        <f>"00135"</f>
        <v>00135</v>
      </c>
      <c r="B63" s="1" t="str">
        <f>"زهرا"</f>
        <v>زهرا</v>
      </c>
      <c r="C63" s="1" t="str">
        <f>"شهنيائي"</f>
        <v>شهنيائي</v>
      </c>
      <c r="D63" s="1">
        <v>4125000</v>
      </c>
    </row>
    <row r="64" spans="1:4" x14ac:dyDescent="0.2">
      <c r="A64" s="1" t="str">
        <f>"00136"</f>
        <v>00136</v>
      </c>
      <c r="B64" s="1" t="str">
        <f>"محمد"</f>
        <v>محمد</v>
      </c>
      <c r="C64" s="1" t="str">
        <f>"صادقي نيا"</f>
        <v>صادقي نيا</v>
      </c>
      <c r="D64" s="1">
        <v>4620000</v>
      </c>
    </row>
    <row r="65" spans="1:4" x14ac:dyDescent="0.2">
      <c r="A65" s="1" t="str">
        <f>"00138"</f>
        <v>00138</v>
      </c>
      <c r="B65" s="1" t="str">
        <f>"محمدرضا"</f>
        <v>محمدرضا</v>
      </c>
      <c r="C65" s="1" t="str">
        <f>"جالبوتي"</f>
        <v>جالبوتي</v>
      </c>
      <c r="D65" s="1">
        <v>4620000</v>
      </c>
    </row>
    <row r="66" spans="1:4" x14ac:dyDescent="0.2">
      <c r="A66" s="1" t="str">
        <f>"00139"</f>
        <v>00139</v>
      </c>
      <c r="B66" s="1" t="str">
        <f>"ابراهيم"</f>
        <v>ابراهيم</v>
      </c>
      <c r="C66" s="1" t="str">
        <f>"صداقت"</f>
        <v>صداقت</v>
      </c>
      <c r="D66" s="1">
        <v>4620000</v>
      </c>
    </row>
    <row r="67" spans="1:4" x14ac:dyDescent="0.2">
      <c r="A67" s="1" t="str">
        <f>"00141"</f>
        <v>00141</v>
      </c>
      <c r="B67" s="1" t="str">
        <f>"حميد"</f>
        <v>حميد</v>
      </c>
      <c r="C67" s="1" t="str">
        <f>"صفوي"</f>
        <v>صفوي</v>
      </c>
      <c r="D67" s="1">
        <v>4620000</v>
      </c>
    </row>
    <row r="68" spans="1:4" x14ac:dyDescent="0.2">
      <c r="A68" s="1" t="str">
        <f>"00142"</f>
        <v>00142</v>
      </c>
      <c r="B68" s="1" t="str">
        <f>"وحيد"</f>
        <v>وحيد</v>
      </c>
      <c r="C68" s="1" t="str">
        <f>"ضرغامي"</f>
        <v>ضرغامي</v>
      </c>
      <c r="D68" s="1">
        <v>3465000</v>
      </c>
    </row>
    <row r="69" spans="1:4" x14ac:dyDescent="0.2">
      <c r="A69" s="1" t="str">
        <f>"00143"</f>
        <v>00143</v>
      </c>
      <c r="B69" s="1" t="str">
        <f>"ميثم"</f>
        <v>ميثم</v>
      </c>
      <c r="C69" s="1" t="str">
        <f>"ضيغمي"</f>
        <v>ضيغمي</v>
      </c>
      <c r="D69" s="1">
        <v>3465000</v>
      </c>
    </row>
    <row r="70" spans="1:4" x14ac:dyDescent="0.2">
      <c r="A70" s="1" t="str">
        <f>"00145"</f>
        <v>00145</v>
      </c>
      <c r="B70" s="1" t="str">
        <f>"رضا"</f>
        <v>رضا</v>
      </c>
      <c r="C70" s="1" t="str">
        <f>"طاهري"</f>
        <v>طاهري</v>
      </c>
      <c r="D70" s="1">
        <v>5500000</v>
      </c>
    </row>
    <row r="71" spans="1:4" x14ac:dyDescent="0.2">
      <c r="A71" s="1" t="str">
        <f>"00148"</f>
        <v>00148</v>
      </c>
      <c r="B71" s="1" t="str">
        <f>"رسول"</f>
        <v>رسول</v>
      </c>
      <c r="C71" s="1" t="str">
        <f>"عباسي"</f>
        <v>عباسي</v>
      </c>
      <c r="D71" s="1">
        <v>5500000</v>
      </c>
    </row>
    <row r="72" spans="1:4" x14ac:dyDescent="0.2">
      <c r="A72" s="1" t="str">
        <f>"00149"</f>
        <v>00149</v>
      </c>
      <c r="B72" s="1" t="str">
        <f>"حسين"</f>
        <v>حسين</v>
      </c>
      <c r="C72" s="1" t="str">
        <f>"عرب زاده"</f>
        <v>عرب زاده</v>
      </c>
      <c r="D72" s="1">
        <v>4620000</v>
      </c>
    </row>
    <row r="73" spans="1:4" x14ac:dyDescent="0.2">
      <c r="A73" s="1" t="str">
        <f>"00150"</f>
        <v>00150</v>
      </c>
      <c r="B73" s="1" t="str">
        <f>"سيدمهدي"</f>
        <v>سيدمهدي</v>
      </c>
      <c r="C73" s="1" t="str">
        <f>"عسكري"</f>
        <v>عسكري</v>
      </c>
      <c r="D73" s="1">
        <v>4620000</v>
      </c>
    </row>
    <row r="74" spans="1:4" x14ac:dyDescent="0.2">
      <c r="A74" s="1" t="str">
        <f>"00151"</f>
        <v>00151</v>
      </c>
      <c r="B74" s="1" t="str">
        <f>"فرهاد"</f>
        <v>فرهاد</v>
      </c>
      <c r="C74" s="1" t="str">
        <f>"عليرضازاده"</f>
        <v>عليرضازاده</v>
      </c>
      <c r="D74" s="1">
        <v>4620000</v>
      </c>
    </row>
    <row r="75" spans="1:4" x14ac:dyDescent="0.2">
      <c r="A75" s="1" t="str">
        <f>"00152"</f>
        <v>00152</v>
      </c>
      <c r="B75" s="1" t="str">
        <f>"نويد"</f>
        <v>نويد</v>
      </c>
      <c r="C75" s="1" t="str">
        <f>"عمارتي"</f>
        <v>عمارتي</v>
      </c>
      <c r="D75" s="1">
        <v>5500000</v>
      </c>
    </row>
    <row r="76" spans="1:4" x14ac:dyDescent="0.2">
      <c r="A76" s="1" t="str">
        <f>"00155"</f>
        <v>00155</v>
      </c>
      <c r="B76" s="1" t="str">
        <f>"زين العابدين"</f>
        <v>زين العابدين</v>
      </c>
      <c r="C76" s="1" t="str">
        <f>"فقيه"</f>
        <v>فقيه</v>
      </c>
      <c r="D76" s="1">
        <v>4620000</v>
      </c>
    </row>
    <row r="77" spans="1:4" x14ac:dyDescent="0.2">
      <c r="A77" s="1" t="str">
        <f>"00156"</f>
        <v>00156</v>
      </c>
      <c r="B77" s="1" t="str">
        <f>"محمدرضا"</f>
        <v>محمدرضا</v>
      </c>
      <c r="C77" s="1" t="str">
        <f>"فلاح"</f>
        <v>فلاح</v>
      </c>
      <c r="D77" s="1">
        <v>5500000</v>
      </c>
    </row>
    <row r="78" spans="1:4" x14ac:dyDescent="0.2">
      <c r="A78" s="1" t="str">
        <f>"00158"</f>
        <v>00158</v>
      </c>
      <c r="B78" s="1" t="str">
        <f>"مرتضي"</f>
        <v>مرتضي</v>
      </c>
      <c r="C78" s="1" t="str">
        <f>"قايد"</f>
        <v>قايد</v>
      </c>
      <c r="D78" s="1">
        <v>4620000</v>
      </c>
    </row>
    <row r="79" spans="1:4" x14ac:dyDescent="0.2">
      <c r="A79" s="1" t="str">
        <f>"00159"</f>
        <v>00159</v>
      </c>
      <c r="B79" s="1" t="str">
        <f>"ناصر"</f>
        <v>ناصر</v>
      </c>
      <c r="C79" s="1" t="str">
        <f>"قايدزادگان"</f>
        <v>قايدزادگان</v>
      </c>
      <c r="D79" s="1">
        <v>5500000</v>
      </c>
    </row>
    <row r="80" spans="1:4" x14ac:dyDescent="0.2">
      <c r="A80" s="1" t="str">
        <f>"00160"</f>
        <v>00160</v>
      </c>
      <c r="B80" s="1" t="str">
        <f>"بهروز"</f>
        <v>بهروز</v>
      </c>
      <c r="C80" s="1" t="str">
        <f>"قهرماني"</f>
        <v>قهرماني</v>
      </c>
      <c r="D80" s="1">
        <v>4125000</v>
      </c>
    </row>
    <row r="81" spans="1:4" x14ac:dyDescent="0.2">
      <c r="A81" s="1" t="str">
        <f>"00161"</f>
        <v>00161</v>
      </c>
      <c r="B81" s="1" t="str">
        <f>"داود"</f>
        <v>داود</v>
      </c>
      <c r="C81" s="1" t="str">
        <f>"كاوه"</f>
        <v>كاوه</v>
      </c>
      <c r="D81" s="1">
        <v>5500000</v>
      </c>
    </row>
    <row r="82" spans="1:4" x14ac:dyDescent="0.2">
      <c r="A82" s="1" t="str">
        <f>"00162"</f>
        <v>00162</v>
      </c>
      <c r="B82" s="1" t="str">
        <f>"عبدالحسين"</f>
        <v>عبدالحسين</v>
      </c>
      <c r="C82" s="1" t="str">
        <f>"كردواني"</f>
        <v>كردواني</v>
      </c>
      <c r="D82" s="1">
        <v>4620000</v>
      </c>
    </row>
    <row r="83" spans="1:4" x14ac:dyDescent="0.2">
      <c r="A83" s="1" t="str">
        <f>"00163"</f>
        <v>00163</v>
      </c>
      <c r="B83" s="1" t="str">
        <f>"هادي"</f>
        <v>هادي</v>
      </c>
      <c r="C83" s="1" t="str">
        <f>"كرمي"</f>
        <v>كرمي</v>
      </c>
      <c r="D83" s="1">
        <v>4620000</v>
      </c>
    </row>
    <row r="84" spans="1:4" x14ac:dyDescent="0.2">
      <c r="A84" s="1" t="str">
        <f>"00164"</f>
        <v>00164</v>
      </c>
      <c r="B84" s="1" t="str">
        <f>"ابوذر"</f>
        <v>ابوذر</v>
      </c>
      <c r="C84" s="1" t="str">
        <f>"كرمي"</f>
        <v>كرمي</v>
      </c>
      <c r="D84" s="1">
        <v>5500000</v>
      </c>
    </row>
    <row r="85" spans="1:4" x14ac:dyDescent="0.2">
      <c r="A85" s="1" t="str">
        <f>"00165"</f>
        <v>00165</v>
      </c>
      <c r="B85" s="1" t="str">
        <f>"ارسلان"</f>
        <v>ارسلان</v>
      </c>
      <c r="C85" s="1" t="str">
        <f>"كلانتري"</f>
        <v>كلانتري</v>
      </c>
      <c r="D85" s="1">
        <v>3465000</v>
      </c>
    </row>
    <row r="86" spans="1:4" x14ac:dyDescent="0.2">
      <c r="A86" s="1" t="str">
        <f>"00167"</f>
        <v>00167</v>
      </c>
      <c r="B86" s="1" t="str">
        <f>"جواد"</f>
        <v>جواد</v>
      </c>
      <c r="C86" s="1" t="str">
        <f>"گودرزي"</f>
        <v>گودرزي</v>
      </c>
      <c r="D86" s="1">
        <v>4620000</v>
      </c>
    </row>
    <row r="87" spans="1:4" x14ac:dyDescent="0.2">
      <c r="A87" s="1" t="str">
        <f>"00168"</f>
        <v>00168</v>
      </c>
      <c r="B87" s="1" t="str">
        <f>"عليرضا"</f>
        <v>عليرضا</v>
      </c>
      <c r="C87" s="1" t="str">
        <f>"لاله رخ"</f>
        <v>لاله رخ</v>
      </c>
      <c r="D87" s="1">
        <v>5500000</v>
      </c>
    </row>
    <row r="88" spans="1:4" x14ac:dyDescent="0.2">
      <c r="A88" s="1" t="str">
        <f>"00169"</f>
        <v>00169</v>
      </c>
      <c r="B88" s="1" t="str">
        <f>"مهدي"</f>
        <v>مهدي</v>
      </c>
      <c r="C88" s="1" t="str">
        <f>"لطفي نژاد"</f>
        <v>لطفي نژاد</v>
      </c>
      <c r="D88" s="1">
        <v>5500000</v>
      </c>
    </row>
    <row r="89" spans="1:4" x14ac:dyDescent="0.2">
      <c r="A89" s="1" t="str">
        <f>"00171"</f>
        <v>00171</v>
      </c>
      <c r="B89" s="1" t="str">
        <f>"مريم"</f>
        <v>مريم</v>
      </c>
      <c r="C89" s="1" t="str">
        <f>"محمدي"</f>
        <v>محمدي</v>
      </c>
      <c r="D89" s="1">
        <v>3465000</v>
      </c>
    </row>
    <row r="90" spans="1:4" x14ac:dyDescent="0.2">
      <c r="A90" s="1" t="str">
        <f>"00173"</f>
        <v>00173</v>
      </c>
      <c r="B90" s="1" t="str">
        <f>"مهدي"</f>
        <v>مهدي</v>
      </c>
      <c r="C90" s="1" t="str">
        <f>"محمودي سبوكي"</f>
        <v>محمودي سبوكي</v>
      </c>
      <c r="D90" s="1">
        <v>4125000</v>
      </c>
    </row>
    <row r="91" spans="1:4" x14ac:dyDescent="0.2">
      <c r="A91" s="1" t="str">
        <f>"00174"</f>
        <v>00174</v>
      </c>
      <c r="B91" s="1" t="str">
        <f>"محمدجواد"</f>
        <v>محمدجواد</v>
      </c>
      <c r="C91" s="1" t="str">
        <f>"مرادي"</f>
        <v>مرادي</v>
      </c>
      <c r="D91" s="1">
        <v>4620000</v>
      </c>
    </row>
    <row r="92" spans="1:4" x14ac:dyDescent="0.2">
      <c r="A92" s="1" t="str">
        <f>"00176"</f>
        <v>00176</v>
      </c>
      <c r="B92" s="1" t="str">
        <f>"محمد"</f>
        <v>محمد</v>
      </c>
      <c r="C92" s="1" t="str">
        <f>"مشتاقي"</f>
        <v>مشتاقي</v>
      </c>
      <c r="D92" s="1">
        <v>5500000</v>
      </c>
    </row>
    <row r="93" spans="1:4" x14ac:dyDescent="0.2">
      <c r="A93" s="1" t="str">
        <f>"00177"</f>
        <v>00177</v>
      </c>
      <c r="B93" s="1" t="str">
        <f>"ولي"</f>
        <v>ولي</v>
      </c>
      <c r="C93" s="1" t="str">
        <f>"مشكل گشا فرد"</f>
        <v>مشكل گشا فرد</v>
      </c>
      <c r="D93" s="1">
        <v>4125000</v>
      </c>
    </row>
    <row r="94" spans="1:4" x14ac:dyDescent="0.2">
      <c r="A94" s="1" t="str">
        <f>"00178"</f>
        <v>00178</v>
      </c>
      <c r="B94" s="1" t="str">
        <f>"محسن"</f>
        <v>محسن</v>
      </c>
      <c r="C94" s="1" t="str">
        <f>"منجزي"</f>
        <v>منجزي</v>
      </c>
      <c r="D94" s="1">
        <v>4620000</v>
      </c>
    </row>
    <row r="95" spans="1:4" x14ac:dyDescent="0.2">
      <c r="A95" s="1" t="str">
        <f>"00179"</f>
        <v>00179</v>
      </c>
      <c r="B95" s="1" t="str">
        <f>"مهدي"</f>
        <v>مهدي</v>
      </c>
      <c r="C95" s="1" t="str">
        <f>"منصوري مهريان"</f>
        <v>منصوري مهريان</v>
      </c>
      <c r="D95" s="1">
        <v>4620000</v>
      </c>
    </row>
    <row r="96" spans="1:4" x14ac:dyDescent="0.2">
      <c r="A96" s="1" t="str">
        <f>"00180"</f>
        <v>00180</v>
      </c>
      <c r="B96" s="1" t="str">
        <f>"سيد حميد"</f>
        <v>سيد حميد</v>
      </c>
      <c r="C96" s="1" t="str">
        <f>"موسوي اعظم"</f>
        <v>موسوي اعظم</v>
      </c>
      <c r="D96" s="1">
        <v>4620000</v>
      </c>
    </row>
    <row r="97" spans="1:4" x14ac:dyDescent="0.2">
      <c r="A97" s="1" t="str">
        <f>"00181"</f>
        <v>00181</v>
      </c>
      <c r="B97" s="1" t="str">
        <f>"داود"</f>
        <v>داود</v>
      </c>
      <c r="C97" s="1" t="str">
        <f>"موسوي جهان آباد"</f>
        <v>موسوي جهان آباد</v>
      </c>
      <c r="D97" s="1">
        <v>4620000</v>
      </c>
    </row>
    <row r="98" spans="1:4" x14ac:dyDescent="0.2">
      <c r="A98" s="1" t="str">
        <f>"00182"</f>
        <v>00182</v>
      </c>
      <c r="B98" s="1" t="str">
        <f>"ابوالفضل"</f>
        <v>ابوالفضل</v>
      </c>
      <c r="C98" s="1" t="str">
        <f>"موسي زاده"</f>
        <v>موسي زاده</v>
      </c>
      <c r="D98" s="1">
        <v>5500000</v>
      </c>
    </row>
    <row r="99" spans="1:4" x14ac:dyDescent="0.2">
      <c r="A99" s="1" t="str">
        <f>"00183"</f>
        <v>00183</v>
      </c>
      <c r="B99" s="1" t="str">
        <f>"مجتبي"</f>
        <v>مجتبي</v>
      </c>
      <c r="C99" s="1" t="str">
        <f>"مومني آزاد"</f>
        <v>مومني آزاد</v>
      </c>
      <c r="D99" s="1">
        <v>5500000</v>
      </c>
    </row>
    <row r="100" spans="1:4" x14ac:dyDescent="0.2">
      <c r="A100" s="1" t="str">
        <f>"00184"</f>
        <v>00184</v>
      </c>
      <c r="B100" s="1" t="str">
        <f>"ميثم"</f>
        <v>ميثم</v>
      </c>
      <c r="C100" s="1" t="str">
        <f>"ناطقي جهرمي"</f>
        <v>ناطقي جهرمي</v>
      </c>
      <c r="D100" s="1">
        <v>5500000</v>
      </c>
    </row>
    <row r="101" spans="1:4" x14ac:dyDescent="0.2">
      <c r="A101" s="1" t="str">
        <f>"00185"</f>
        <v>00185</v>
      </c>
      <c r="B101" s="1" t="str">
        <f>"حميدرضا"</f>
        <v>حميدرضا</v>
      </c>
      <c r="C101" s="1" t="str">
        <f>"نظري"</f>
        <v>نظري</v>
      </c>
      <c r="D101" s="1">
        <v>3465000</v>
      </c>
    </row>
    <row r="102" spans="1:4" x14ac:dyDescent="0.2">
      <c r="A102" s="1" t="str">
        <f>"00186"</f>
        <v>00186</v>
      </c>
      <c r="B102" s="1" t="str">
        <f>"محمدرضا"</f>
        <v>محمدرضا</v>
      </c>
      <c r="C102" s="1" t="str">
        <f>"نقي مرام ساوه"</f>
        <v>نقي مرام ساوه</v>
      </c>
      <c r="D102" s="1">
        <v>3465000</v>
      </c>
    </row>
    <row r="103" spans="1:4" x14ac:dyDescent="0.2">
      <c r="A103" s="1" t="str">
        <f>"00187"</f>
        <v>00187</v>
      </c>
      <c r="B103" s="1" t="str">
        <f>"حامد"</f>
        <v>حامد</v>
      </c>
      <c r="C103" s="1" t="str">
        <f>"نگهبان"</f>
        <v>نگهبان</v>
      </c>
      <c r="D103" s="1">
        <v>4620000</v>
      </c>
    </row>
    <row r="104" spans="1:4" x14ac:dyDescent="0.2">
      <c r="A104" s="1" t="str">
        <f>"00188"</f>
        <v>00188</v>
      </c>
      <c r="B104" s="1" t="str">
        <f>"عيسي"</f>
        <v>عيسي</v>
      </c>
      <c r="C104" s="1" t="str">
        <f>"نواصري"</f>
        <v>نواصري</v>
      </c>
      <c r="D104" s="1">
        <v>4620000</v>
      </c>
    </row>
    <row r="105" spans="1:4" x14ac:dyDescent="0.2">
      <c r="A105" s="1" t="str">
        <f>"00189"</f>
        <v>00189</v>
      </c>
      <c r="B105" s="1" t="str">
        <f>"سيدمحمدرضا"</f>
        <v>سيدمحمدرضا</v>
      </c>
      <c r="C105" s="1" t="str">
        <f>"هاشمي"</f>
        <v>هاشمي</v>
      </c>
      <c r="D105" s="1">
        <v>4125000</v>
      </c>
    </row>
    <row r="106" spans="1:4" x14ac:dyDescent="0.2">
      <c r="A106" s="1" t="str">
        <f>"00190"</f>
        <v>00190</v>
      </c>
      <c r="B106" s="1" t="str">
        <f>"بهاره"</f>
        <v>بهاره</v>
      </c>
      <c r="C106" s="1" t="str">
        <f>"ياسي"</f>
        <v>ياسي</v>
      </c>
      <c r="D106" s="1">
        <v>4125000</v>
      </c>
    </row>
    <row r="107" spans="1:4" x14ac:dyDescent="0.2">
      <c r="A107" s="1" t="str">
        <f>"00191"</f>
        <v>00191</v>
      </c>
      <c r="B107" s="1" t="str">
        <f>"سيد امير"</f>
        <v>سيد امير</v>
      </c>
      <c r="C107" s="1" t="str">
        <f>"يزدگردي"</f>
        <v>يزدگردي</v>
      </c>
      <c r="D107" s="1">
        <v>4620000</v>
      </c>
    </row>
    <row r="108" spans="1:4" x14ac:dyDescent="0.2">
      <c r="A108" s="1" t="str">
        <f>"00192"</f>
        <v>00192</v>
      </c>
      <c r="B108" s="1" t="str">
        <f>"مرجان"</f>
        <v>مرجان</v>
      </c>
      <c r="C108" s="1" t="str">
        <f>"تقدسي"</f>
        <v>تقدسي</v>
      </c>
      <c r="D108" s="1">
        <v>4125000</v>
      </c>
    </row>
    <row r="109" spans="1:4" x14ac:dyDescent="0.2">
      <c r="A109" s="1" t="str">
        <f>"00193"</f>
        <v>00193</v>
      </c>
      <c r="B109" s="1" t="str">
        <f>"جلال"</f>
        <v>جلال</v>
      </c>
      <c r="C109" s="1" t="str">
        <f>"احتشام منش"</f>
        <v>احتشام منش</v>
      </c>
      <c r="D109" s="1">
        <v>5500000</v>
      </c>
    </row>
    <row r="110" spans="1:4" x14ac:dyDescent="0.2">
      <c r="A110" s="1" t="str">
        <f>"00194"</f>
        <v>00194</v>
      </c>
      <c r="B110" s="1" t="str">
        <f>"الهام"</f>
        <v>الهام</v>
      </c>
      <c r="C110" s="1" t="str">
        <f>"خليلي مقدم"</f>
        <v>خليلي مقدم</v>
      </c>
      <c r="D110" s="1">
        <v>3465000</v>
      </c>
    </row>
    <row r="111" spans="1:4" x14ac:dyDescent="0.2">
      <c r="A111" s="1" t="str">
        <f>"00195"</f>
        <v>00195</v>
      </c>
      <c r="B111" s="1" t="str">
        <f>"مهرنوش"</f>
        <v>مهرنوش</v>
      </c>
      <c r="C111" s="1" t="str">
        <f>"چاآبي"</f>
        <v>چاآبي</v>
      </c>
      <c r="D111" s="1">
        <v>3465000</v>
      </c>
    </row>
    <row r="112" spans="1:4" x14ac:dyDescent="0.2">
      <c r="A112" s="1" t="str">
        <f>"00196"</f>
        <v>00196</v>
      </c>
      <c r="B112" s="1" t="str">
        <f>"عزيزه"</f>
        <v>عزيزه</v>
      </c>
      <c r="C112" s="1" t="str">
        <f>"حسيني اقبال"</f>
        <v>حسيني اقبال</v>
      </c>
      <c r="D112" s="1">
        <v>4125000</v>
      </c>
    </row>
    <row r="113" spans="1:4" x14ac:dyDescent="0.2">
      <c r="A113" s="1" t="str">
        <f>"00197"</f>
        <v>00197</v>
      </c>
      <c r="B113" s="1" t="str">
        <f>"محسن"</f>
        <v>محسن</v>
      </c>
      <c r="C113" s="1" t="str">
        <f>"بهزادي نژاد"</f>
        <v>بهزادي نژاد</v>
      </c>
      <c r="D113" s="1">
        <v>5500000</v>
      </c>
    </row>
    <row r="114" spans="1:4" x14ac:dyDescent="0.2">
      <c r="A114" s="1" t="str">
        <f>"00225"</f>
        <v>00225</v>
      </c>
      <c r="B114" s="1" t="str">
        <f>"عبدالمجيد"</f>
        <v>عبدالمجيد</v>
      </c>
      <c r="C114" s="1" t="str">
        <f>"ولي زاده"</f>
        <v>ولي زاده</v>
      </c>
      <c r="D114" s="1">
        <v>5500000</v>
      </c>
    </row>
    <row r="115" spans="1:4" x14ac:dyDescent="0.2">
      <c r="A115" s="1" t="str">
        <f>"00230"</f>
        <v>00230</v>
      </c>
      <c r="B115" s="1" t="str">
        <f>"عباس"</f>
        <v>عباس</v>
      </c>
      <c r="C115" s="1" t="str">
        <f>"شيركاني"</f>
        <v>شيركاني</v>
      </c>
      <c r="D115" s="1">
        <v>4620000</v>
      </c>
    </row>
    <row r="116" spans="1:4" x14ac:dyDescent="0.2">
      <c r="A116" s="1" t="str">
        <f>"00244"</f>
        <v>00244</v>
      </c>
      <c r="B116" s="1" t="str">
        <f>"فريدون"</f>
        <v>فريدون</v>
      </c>
      <c r="C116" s="1" t="str">
        <f>"بناءزاده"</f>
        <v>بناءزاده</v>
      </c>
      <c r="D116" s="1">
        <v>5500000</v>
      </c>
    </row>
    <row r="117" spans="1:4" x14ac:dyDescent="0.2">
      <c r="A117" s="1" t="str">
        <f>"00246"</f>
        <v>00246</v>
      </c>
      <c r="B117" s="1" t="str">
        <f>"جاويد"</f>
        <v>جاويد</v>
      </c>
      <c r="C117" s="1" t="str">
        <f>"ارمي"</f>
        <v>ارمي</v>
      </c>
      <c r="D117" s="1">
        <v>4620000</v>
      </c>
    </row>
    <row r="118" spans="1:4" x14ac:dyDescent="0.2">
      <c r="A118" s="1" t="str">
        <f>"00247"</f>
        <v>00247</v>
      </c>
      <c r="B118" s="1" t="str">
        <f>"آرمان"</f>
        <v>آرمان</v>
      </c>
      <c r="C118" s="1" t="str">
        <f>"غريبي"</f>
        <v>غريبي</v>
      </c>
      <c r="D118" s="1">
        <v>4620000</v>
      </c>
    </row>
    <row r="119" spans="1:4" x14ac:dyDescent="0.2">
      <c r="A119" s="1" t="str">
        <f>"00249"</f>
        <v>00249</v>
      </c>
      <c r="B119" s="1" t="str">
        <f>"سيدمسعود"</f>
        <v>سيدمسعود</v>
      </c>
      <c r="C119" s="1" t="str">
        <f>"امامزاده نژاد"</f>
        <v>امامزاده نژاد</v>
      </c>
      <c r="D119" s="1">
        <v>4620000</v>
      </c>
    </row>
    <row r="120" spans="1:4" x14ac:dyDescent="0.2">
      <c r="A120" s="1" t="str">
        <f>"00250"</f>
        <v>00250</v>
      </c>
      <c r="B120" s="1" t="str">
        <f>"مهدي"</f>
        <v>مهدي</v>
      </c>
      <c r="C120" s="1" t="str">
        <f>"بندرگاهي"</f>
        <v>بندرگاهي</v>
      </c>
      <c r="D120" s="1">
        <v>4620000</v>
      </c>
    </row>
    <row r="121" spans="1:4" x14ac:dyDescent="0.2">
      <c r="A121" s="1" t="str">
        <f>"00252"</f>
        <v>00252</v>
      </c>
      <c r="B121" s="1" t="str">
        <f>"عبدالکريم"</f>
        <v>عبدالکريم</v>
      </c>
      <c r="C121" s="1" t="str">
        <f>"پژمان"</f>
        <v>پژمان</v>
      </c>
      <c r="D121" s="1">
        <v>5500000</v>
      </c>
    </row>
    <row r="122" spans="1:4" x14ac:dyDescent="0.2">
      <c r="A122" s="1" t="str">
        <f>"00254"</f>
        <v>00254</v>
      </c>
      <c r="B122" s="1" t="str">
        <f>"سيداصغر"</f>
        <v>سيداصغر</v>
      </c>
      <c r="C122" s="1" t="str">
        <f>"هاشمي"</f>
        <v>هاشمي</v>
      </c>
      <c r="D122" s="1">
        <v>4620000</v>
      </c>
    </row>
    <row r="123" spans="1:4" x14ac:dyDescent="0.2">
      <c r="A123" s="1" t="str">
        <f>"00255"</f>
        <v>00255</v>
      </c>
      <c r="B123" s="1" t="str">
        <f>"مرتضي"</f>
        <v>مرتضي</v>
      </c>
      <c r="C123" s="1" t="str">
        <f>"بشار"</f>
        <v>بشار</v>
      </c>
      <c r="D123" s="1">
        <v>4620000</v>
      </c>
    </row>
    <row r="124" spans="1:4" x14ac:dyDescent="0.2">
      <c r="A124" s="1" t="str">
        <f>"00256"</f>
        <v>00256</v>
      </c>
      <c r="B124" s="1" t="str">
        <f>"اكبر"</f>
        <v>اكبر</v>
      </c>
      <c r="C124" s="1" t="str">
        <f>"كازروني زاده"</f>
        <v>كازروني زاده</v>
      </c>
      <c r="D124" s="1">
        <v>4620000</v>
      </c>
    </row>
    <row r="125" spans="1:4" x14ac:dyDescent="0.2">
      <c r="A125" s="1" t="str">
        <f>"00257"</f>
        <v>00257</v>
      </c>
      <c r="B125" s="1" t="str">
        <f>"سيدابراهيم"</f>
        <v>سيدابراهيم</v>
      </c>
      <c r="C125" s="1" t="str">
        <f>"طباطبايي"</f>
        <v>طباطبايي</v>
      </c>
      <c r="D125" s="1">
        <v>5500000</v>
      </c>
    </row>
    <row r="126" spans="1:4" x14ac:dyDescent="0.2">
      <c r="A126" s="1" t="str">
        <f>"00259"</f>
        <v>00259</v>
      </c>
      <c r="B126" s="1" t="str">
        <f>"حسنعلي"</f>
        <v>حسنعلي</v>
      </c>
      <c r="C126" s="1" t="str">
        <f>"لهسائي"</f>
        <v>لهسائي</v>
      </c>
      <c r="D126" s="1">
        <v>5500000</v>
      </c>
    </row>
    <row r="127" spans="1:4" x14ac:dyDescent="0.2">
      <c r="A127" s="1" t="str">
        <f>"00263"</f>
        <v>00263</v>
      </c>
      <c r="B127" s="1" t="str">
        <f>"محمدمهدي"</f>
        <v>محمدمهدي</v>
      </c>
      <c r="C127" s="1" t="str">
        <f>"لشكرشكن"</f>
        <v>لشكرشكن</v>
      </c>
      <c r="D127" s="1">
        <v>4620000</v>
      </c>
    </row>
    <row r="128" spans="1:4" x14ac:dyDescent="0.2">
      <c r="A128" s="1" t="str">
        <f>"00267"</f>
        <v>00267</v>
      </c>
      <c r="B128" s="1" t="str">
        <f>"محمد"</f>
        <v>محمد</v>
      </c>
      <c r="C128" s="1" t="str">
        <f>"دهقاني"</f>
        <v>دهقاني</v>
      </c>
      <c r="D128" s="1">
        <v>3465000</v>
      </c>
    </row>
    <row r="129" spans="1:4" x14ac:dyDescent="0.2">
      <c r="A129" s="1" t="str">
        <f>"00271"</f>
        <v>00271</v>
      </c>
      <c r="B129" s="1" t="str">
        <f>"احمد"</f>
        <v>احمد</v>
      </c>
      <c r="C129" s="1" t="str">
        <f>"منصورنژاد"</f>
        <v>منصورنژاد</v>
      </c>
      <c r="D129" s="1">
        <v>4620000</v>
      </c>
    </row>
    <row r="130" spans="1:4" x14ac:dyDescent="0.2">
      <c r="A130" s="1" t="str">
        <f>"00273"</f>
        <v>00273</v>
      </c>
      <c r="B130" s="1" t="str">
        <f>"عليرضا"</f>
        <v>عليرضا</v>
      </c>
      <c r="C130" s="1" t="str">
        <f>"امام دادي"</f>
        <v>امام دادي</v>
      </c>
      <c r="D130" s="1">
        <v>5500000</v>
      </c>
    </row>
    <row r="131" spans="1:4" x14ac:dyDescent="0.2">
      <c r="A131" s="1" t="str">
        <f>"00277"</f>
        <v>00277</v>
      </c>
      <c r="B131" s="1" t="str">
        <f>"سيدآقارضا"</f>
        <v>سيدآقارضا</v>
      </c>
      <c r="C131" s="1" t="str">
        <f>"كسائي"</f>
        <v>كسائي</v>
      </c>
      <c r="D131" s="1">
        <v>5500000</v>
      </c>
    </row>
    <row r="132" spans="1:4" x14ac:dyDescent="0.2">
      <c r="A132" s="1" t="str">
        <f>"00279"</f>
        <v>00279</v>
      </c>
      <c r="B132" s="1" t="str">
        <f>"صابر"</f>
        <v>صابر</v>
      </c>
      <c r="C132" s="1" t="str">
        <f>"عليزاده مروانکندي"</f>
        <v>عليزاده مروانکندي</v>
      </c>
      <c r="D132" s="1">
        <v>5500000</v>
      </c>
    </row>
    <row r="133" spans="1:4" x14ac:dyDescent="0.2">
      <c r="A133" s="1" t="str">
        <f>"00290"</f>
        <v>00290</v>
      </c>
      <c r="B133" s="1" t="str">
        <f>"محمدرضا"</f>
        <v>محمدرضا</v>
      </c>
      <c r="C133" s="1" t="str">
        <f>"اميدوار ماکلواني"</f>
        <v>اميدوار ماکلواني</v>
      </c>
      <c r="D133" s="1">
        <v>3465000</v>
      </c>
    </row>
    <row r="134" spans="1:4" x14ac:dyDescent="0.2">
      <c r="A134" s="1" t="str">
        <f>"00291"</f>
        <v>00291</v>
      </c>
      <c r="B134" s="1" t="str">
        <f>"سيدجواد"</f>
        <v>سيدجواد</v>
      </c>
      <c r="C134" s="1" t="str">
        <f>"بيزه"</f>
        <v>بيزه</v>
      </c>
      <c r="D134" s="1">
        <v>5500000</v>
      </c>
    </row>
    <row r="135" spans="1:4" x14ac:dyDescent="0.2">
      <c r="A135" s="1" t="str">
        <f>"00292"</f>
        <v>00292</v>
      </c>
      <c r="B135" s="1" t="str">
        <f>"مهدي"</f>
        <v>مهدي</v>
      </c>
      <c r="C135" s="1" t="str">
        <f>"حصارکي"</f>
        <v>حصارکي</v>
      </c>
      <c r="D135" s="1">
        <v>5500000</v>
      </c>
    </row>
    <row r="136" spans="1:4" x14ac:dyDescent="0.2">
      <c r="A136" s="1" t="str">
        <f>"00293"</f>
        <v>00293</v>
      </c>
      <c r="B136" s="1" t="str">
        <f>"حامد"</f>
        <v>حامد</v>
      </c>
      <c r="C136" s="1" t="str">
        <f>"پور تيموري"</f>
        <v>پور تيموري</v>
      </c>
      <c r="D136" s="1">
        <v>4620000</v>
      </c>
    </row>
    <row r="137" spans="1:4" x14ac:dyDescent="0.2">
      <c r="A137" s="1" t="str">
        <f>"00294"</f>
        <v>00294</v>
      </c>
      <c r="B137" s="1" t="str">
        <f>"آزاده"</f>
        <v>آزاده</v>
      </c>
      <c r="C137" s="1" t="str">
        <f>"محمدطاهري"</f>
        <v>محمدطاهري</v>
      </c>
      <c r="D137" s="1">
        <v>3465000</v>
      </c>
    </row>
    <row r="138" spans="1:4" x14ac:dyDescent="0.2">
      <c r="A138" s="1" t="str">
        <f>"00295"</f>
        <v>00295</v>
      </c>
      <c r="B138" s="1" t="str">
        <f>"احسان"</f>
        <v>احسان</v>
      </c>
      <c r="C138" s="1" t="str">
        <f>"ياوري پور"</f>
        <v>ياوري پور</v>
      </c>
      <c r="D138" s="1">
        <v>4620000</v>
      </c>
    </row>
    <row r="139" spans="1:4" x14ac:dyDescent="0.2">
      <c r="A139" s="1" t="str">
        <f>"00296"</f>
        <v>00296</v>
      </c>
      <c r="B139" s="1" t="str">
        <f>"رضا"</f>
        <v>رضا</v>
      </c>
      <c r="C139" s="1" t="str">
        <f>"فاضلي"</f>
        <v>فاضلي</v>
      </c>
      <c r="D139" s="1">
        <v>5500000</v>
      </c>
    </row>
    <row r="140" spans="1:4" x14ac:dyDescent="0.2">
      <c r="A140" s="1" t="str">
        <f>"00297"</f>
        <v>00297</v>
      </c>
      <c r="B140" s="1" t="str">
        <f>"محمد"</f>
        <v>محمد</v>
      </c>
      <c r="C140" s="1" t="str">
        <f>"احمد نيا"</f>
        <v>احمد نيا</v>
      </c>
      <c r="D140" s="1">
        <v>4620000</v>
      </c>
    </row>
    <row r="141" spans="1:4" x14ac:dyDescent="0.2">
      <c r="A141" s="1" t="str">
        <f>"00298"</f>
        <v>00298</v>
      </c>
      <c r="B141" s="1" t="str">
        <f>"حميدرضا"</f>
        <v>حميدرضا</v>
      </c>
      <c r="C141" s="1" t="str">
        <f>"كرمي"</f>
        <v>كرمي</v>
      </c>
      <c r="D141" s="1">
        <v>4620000</v>
      </c>
    </row>
    <row r="142" spans="1:4" x14ac:dyDescent="0.2">
      <c r="A142" s="1" t="str">
        <f>"00299"</f>
        <v>00299</v>
      </c>
      <c r="B142" s="1" t="str">
        <f>"محمدمحسن"</f>
        <v>محمدمحسن</v>
      </c>
      <c r="C142" s="1" t="str">
        <f>"اکرام زاده"</f>
        <v>اکرام زاده</v>
      </c>
      <c r="D142" s="1">
        <v>4620000</v>
      </c>
    </row>
    <row r="143" spans="1:4" x14ac:dyDescent="0.2">
      <c r="A143" s="1" t="str">
        <f>"00300"</f>
        <v>00300</v>
      </c>
      <c r="B143" s="1" t="str">
        <f>"هادي"</f>
        <v>هادي</v>
      </c>
      <c r="C143" s="1" t="str">
        <f>"غلامي سرلک"</f>
        <v>غلامي سرلک</v>
      </c>
      <c r="D143" s="1">
        <v>4620000</v>
      </c>
    </row>
    <row r="144" spans="1:4" x14ac:dyDescent="0.2">
      <c r="A144" s="1" t="str">
        <f>"00301"</f>
        <v>00301</v>
      </c>
      <c r="B144" s="1" t="str">
        <f>"علي اکبر"</f>
        <v>علي اکبر</v>
      </c>
      <c r="C144" s="1" t="str">
        <f>"مدبري"</f>
        <v>مدبري</v>
      </c>
      <c r="D144" s="1">
        <v>4620000</v>
      </c>
    </row>
    <row r="145" spans="1:4" x14ac:dyDescent="0.2">
      <c r="A145" s="1" t="str">
        <f>"00303"</f>
        <v>00303</v>
      </c>
      <c r="B145" s="1" t="str">
        <f>"مسعود"</f>
        <v>مسعود</v>
      </c>
      <c r="C145" s="1" t="str">
        <f>"قهرماني"</f>
        <v>قهرماني</v>
      </c>
      <c r="D145" s="1">
        <v>5500000</v>
      </c>
    </row>
    <row r="146" spans="1:4" x14ac:dyDescent="0.2">
      <c r="A146" s="1" t="str">
        <f>"00304"</f>
        <v>00304</v>
      </c>
      <c r="B146" s="1" t="str">
        <f>"سيد اسماعيل"</f>
        <v>سيد اسماعيل</v>
      </c>
      <c r="C146" s="1" t="str">
        <f>"حسيني"</f>
        <v>حسيني</v>
      </c>
      <c r="D146" s="1">
        <v>4620000</v>
      </c>
    </row>
    <row r="147" spans="1:4" x14ac:dyDescent="0.2">
      <c r="A147" s="1" t="str">
        <f>"00305"</f>
        <v>00305</v>
      </c>
      <c r="B147" s="1" t="str">
        <f>"حميد رضا"</f>
        <v>حميد رضا</v>
      </c>
      <c r="C147" s="1" t="str">
        <f>"راجي"</f>
        <v>راجي</v>
      </c>
      <c r="D147" s="1">
        <v>5500000</v>
      </c>
    </row>
    <row r="148" spans="1:4" x14ac:dyDescent="0.2">
      <c r="A148" s="1" t="str">
        <f>"00306"</f>
        <v>00306</v>
      </c>
      <c r="B148" s="1" t="str">
        <f>"ميثم"</f>
        <v>ميثم</v>
      </c>
      <c r="C148" s="1" t="str">
        <f>"اماني هاروني"</f>
        <v>اماني هاروني</v>
      </c>
      <c r="D148" s="1">
        <v>5500000</v>
      </c>
    </row>
    <row r="149" spans="1:4" x14ac:dyDescent="0.2">
      <c r="A149" s="1" t="str">
        <f>"00308"</f>
        <v>00308</v>
      </c>
      <c r="B149" s="1" t="str">
        <f>"هادي"</f>
        <v>هادي</v>
      </c>
      <c r="C149" s="1" t="str">
        <f>"حداديان نژاد يوسفي"</f>
        <v>حداديان نژاد يوسفي</v>
      </c>
      <c r="D149" s="1">
        <v>5500000</v>
      </c>
    </row>
    <row r="150" spans="1:4" x14ac:dyDescent="0.2">
      <c r="A150" s="1" t="str">
        <f>"00310"</f>
        <v>00310</v>
      </c>
      <c r="B150" s="1" t="str">
        <f>"سيد محمدرضا"</f>
        <v>سيد محمدرضا</v>
      </c>
      <c r="C150" s="1" t="str">
        <f>"موسوي"</f>
        <v>موسوي</v>
      </c>
      <c r="D150" s="1">
        <v>4620000</v>
      </c>
    </row>
    <row r="151" spans="1:4" x14ac:dyDescent="0.2">
      <c r="A151" s="1" t="str">
        <f>"00311"</f>
        <v>00311</v>
      </c>
      <c r="B151" s="1" t="str">
        <f>"سروش"</f>
        <v>سروش</v>
      </c>
      <c r="C151" s="1" t="str">
        <f>"سياره"</f>
        <v>سياره</v>
      </c>
      <c r="D151" s="1">
        <v>4620000</v>
      </c>
    </row>
    <row r="152" spans="1:4" x14ac:dyDescent="0.2">
      <c r="A152" s="1" t="str">
        <f>"00312"</f>
        <v>00312</v>
      </c>
      <c r="B152" s="1" t="str">
        <f>"فهيمه"</f>
        <v>فهيمه</v>
      </c>
      <c r="C152" s="1" t="str">
        <f>"قنبري"</f>
        <v>قنبري</v>
      </c>
      <c r="D152" s="1">
        <v>4125000</v>
      </c>
    </row>
    <row r="153" spans="1:4" x14ac:dyDescent="0.2">
      <c r="A153" s="1" t="str">
        <f>"00313"</f>
        <v>00313</v>
      </c>
      <c r="B153" s="1" t="str">
        <f>"محمدرضا"</f>
        <v>محمدرضا</v>
      </c>
      <c r="C153" s="1" t="str">
        <f>"غلامي"</f>
        <v>غلامي</v>
      </c>
      <c r="D153" s="1">
        <v>5500000</v>
      </c>
    </row>
    <row r="154" spans="1:4" x14ac:dyDescent="0.2">
      <c r="A154" s="1" t="str">
        <f>"00314"</f>
        <v>00314</v>
      </c>
      <c r="B154" s="1" t="str">
        <f>"مجتبي"</f>
        <v>مجتبي</v>
      </c>
      <c r="C154" s="1" t="str">
        <f>"طبسي"</f>
        <v>طبسي</v>
      </c>
      <c r="D154" s="1">
        <v>4620000</v>
      </c>
    </row>
    <row r="155" spans="1:4" x14ac:dyDescent="0.2">
      <c r="A155" s="1" t="str">
        <f>"00315"</f>
        <v>00315</v>
      </c>
      <c r="B155" s="1" t="str">
        <f>"فرشاد"</f>
        <v>فرشاد</v>
      </c>
      <c r="C155" s="1" t="str">
        <f>"خالقي قناتغستاني"</f>
        <v>خالقي قناتغستاني</v>
      </c>
      <c r="D155" s="1">
        <v>4620000</v>
      </c>
    </row>
    <row r="156" spans="1:4" x14ac:dyDescent="0.2">
      <c r="A156" s="1" t="str">
        <f>"00316"</f>
        <v>00316</v>
      </c>
      <c r="B156" s="1" t="str">
        <f>"مهدي"</f>
        <v>مهدي</v>
      </c>
      <c r="C156" s="1" t="str">
        <f>"دهقان زاده"</f>
        <v>دهقان زاده</v>
      </c>
      <c r="D156" s="1">
        <v>4620000</v>
      </c>
    </row>
    <row r="157" spans="1:4" x14ac:dyDescent="0.2">
      <c r="A157" s="1" t="str">
        <f>"00317"</f>
        <v>00317</v>
      </c>
      <c r="B157" s="1" t="str">
        <f>"محمدرضا"</f>
        <v>محمدرضا</v>
      </c>
      <c r="C157" s="1" t="str">
        <f>"جليلي"</f>
        <v>جليلي</v>
      </c>
      <c r="D157" s="1">
        <v>5500000</v>
      </c>
    </row>
    <row r="158" spans="1:4" x14ac:dyDescent="0.2">
      <c r="A158" s="1" t="str">
        <f>"00318"</f>
        <v>00318</v>
      </c>
      <c r="B158" s="1" t="str">
        <f>"حميد"</f>
        <v>حميد</v>
      </c>
      <c r="C158" s="1" t="str">
        <f>"صحرائي"</f>
        <v>صحرائي</v>
      </c>
      <c r="D158" s="1">
        <v>4620000</v>
      </c>
    </row>
    <row r="159" spans="1:4" x14ac:dyDescent="0.2">
      <c r="A159" s="1" t="str">
        <f>"00319"</f>
        <v>00319</v>
      </c>
      <c r="B159" s="1" t="str">
        <f>"سعيد"</f>
        <v>سعيد</v>
      </c>
      <c r="C159" s="1" t="str">
        <f>"لازمي"</f>
        <v>لازمي</v>
      </c>
      <c r="D159" s="1">
        <v>5500000</v>
      </c>
    </row>
    <row r="160" spans="1:4" x14ac:dyDescent="0.2">
      <c r="A160" s="1" t="str">
        <f>"00320"</f>
        <v>00320</v>
      </c>
      <c r="B160" s="1" t="str">
        <f>"داريوش"</f>
        <v>داريوش</v>
      </c>
      <c r="C160" s="1" t="str">
        <f>"راهواره"</f>
        <v>راهواره</v>
      </c>
      <c r="D160" s="1">
        <v>3465000</v>
      </c>
    </row>
    <row r="161" spans="1:4" x14ac:dyDescent="0.2">
      <c r="A161" s="1" t="str">
        <f>"00321"</f>
        <v>00321</v>
      </c>
      <c r="B161" s="1" t="str">
        <f>"محمد"</f>
        <v>محمد</v>
      </c>
      <c r="C161" s="1" t="str">
        <f>"ابراهيمي"</f>
        <v>ابراهيمي</v>
      </c>
      <c r="D161" s="1">
        <v>4620000</v>
      </c>
    </row>
    <row r="162" spans="1:4" x14ac:dyDescent="0.2">
      <c r="A162" s="1" t="str">
        <f>"00322"</f>
        <v>00322</v>
      </c>
      <c r="B162" s="1" t="str">
        <f>"ميثم"</f>
        <v>ميثم</v>
      </c>
      <c r="C162" s="1" t="str">
        <f>"توتونچي رازليقي"</f>
        <v>توتونچي رازليقي</v>
      </c>
      <c r="D162" s="1">
        <v>3465000</v>
      </c>
    </row>
    <row r="163" spans="1:4" x14ac:dyDescent="0.2">
      <c r="A163" s="1" t="str">
        <f>"00323"</f>
        <v>00323</v>
      </c>
      <c r="B163" s="1" t="str">
        <f>"احد"</f>
        <v>احد</v>
      </c>
      <c r="C163" s="1" t="str">
        <f>"بلاغي اينالو"</f>
        <v>بلاغي اينالو</v>
      </c>
      <c r="D163" s="1">
        <v>4620000</v>
      </c>
    </row>
    <row r="164" spans="1:4" x14ac:dyDescent="0.2">
      <c r="A164" s="1" t="str">
        <f>"00324"</f>
        <v>00324</v>
      </c>
      <c r="B164" s="1" t="str">
        <f>"مسعود"</f>
        <v>مسعود</v>
      </c>
      <c r="C164" s="1" t="str">
        <f>"خواجوي قره ميرشاملو"</f>
        <v>خواجوي قره ميرشاملو</v>
      </c>
      <c r="D164" s="1">
        <v>4620000</v>
      </c>
    </row>
    <row r="165" spans="1:4" x14ac:dyDescent="0.2">
      <c r="A165" s="1" t="str">
        <f>"00325"</f>
        <v>00325</v>
      </c>
      <c r="B165" s="1" t="str">
        <f>"وحيد"</f>
        <v>وحيد</v>
      </c>
      <c r="C165" s="1" t="str">
        <f>"ابراهيمي اصطهباناتي"</f>
        <v>ابراهيمي اصطهباناتي</v>
      </c>
      <c r="D165" s="1">
        <v>4620000</v>
      </c>
    </row>
    <row r="166" spans="1:4" x14ac:dyDescent="0.2">
      <c r="A166" s="1" t="str">
        <f>"00326"</f>
        <v>00326</v>
      </c>
      <c r="B166" s="1" t="str">
        <f>"هادي"</f>
        <v>هادي</v>
      </c>
      <c r="C166" s="1" t="str">
        <f>"زراعت پيشه"</f>
        <v>زراعت پيشه</v>
      </c>
      <c r="D166" s="1">
        <v>4620000</v>
      </c>
    </row>
    <row r="167" spans="1:4" x14ac:dyDescent="0.2">
      <c r="A167" s="1" t="str">
        <f>"00328"</f>
        <v>00328</v>
      </c>
      <c r="B167" s="1" t="str">
        <f>"يوسف"</f>
        <v>يوسف</v>
      </c>
      <c r="C167" s="1" t="str">
        <f>"برکاتي"</f>
        <v>برکاتي</v>
      </c>
      <c r="D167" s="1">
        <v>3465000</v>
      </c>
    </row>
    <row r="168" spans="1:4" x14ac:dyDescent="0.2">
      <c r="A168" s="1" t="str">
        <f>"00329"</f>
        <v>00329</v>
      </c>
      <c r="B168" s="1" t="str">
        <f>"رضا"</f>
        <v>رضا</v>
      </c>
      <c r="C168" s="1" t="str">
        <f>"پرناک"</f>
        <v>پرناک</v>
      </c>
      <c r="D168" s="1">
        <v>4620000</v>
      </c>
    </row>
    <row r="169" spans="1:4" x14ac:dyDescent="0.2">
      <c r="A169" s="1" t="str">
        <f>"00330"</f>
        <v>00330</v>
      </c>
      <c r="B169" s="1" t="str">
        <f>"مهدي"</f>
        <v>مهدي</v>
      </c>
      <c r="C169" s="1" t="str">
        <f>"حيدري"</f>
        <v>حيدري</v>
      </c>
      <c r="D169" s="1">
        <v>5500000</v>
      </c>
    </row>
    <row r="170" spans="1:4" x14ac:dyDescent="0.2">
      <c r="A170" s="1" t="str">
        <f>"00331"</f>
        <v>00331</v>
      </c>
      <c r="B170" s="1" t="str">
        <f>"رويا"</f>
        <v>رويا</v>
      </c>
      <c r="C170" s="1" t="str">
        <f>"مرادي"</f>
        <v>مرادي</v>
      </c>
      <c r="D170" s="1">
        <v>4125000</v>
      </c>
    </row>
    <row r="171" spans="1:4" x14ac:dyDescent="0.2">
      <c r="A171" s="1" t="str">
        <f>"00332"</f>
        <v>00332</v>
      </c>
      <c r="B171" s="1" t="str">
        <f>"افسانه"</f>
        <v>افسانه</v>
      </c>
      <c r="C171" s="1" t="str">
        <f>"غريبي"</f>
        <v>غريبي</v>
      </c>
      <c r="D171" s="1">
        <v>3465000</v>
      </c>
    </row>
    <row r="172" spans="1:4" x14ac:dyDescent="0.2">
      <c r="A172" s="1" t="str">
        <f>"00333"</f>
        <v>00333</v>
      </c>
      <c r="B172" s="1" t="str">
        <f>"اعظم"</f>
        <v>اعظم</v>
      </c>
      <c r="C172" s="1" t="str">
        <f>"دشت پوري"</f>
        <v>دشت پوري</v>
      </c>
      <c r="D172" s="1">
        <v>4125000</v>
      </c>
    </row>
    <row r="173" spans="1:4" x14ac:dyDescent="0.2">
      <c r="A173" s="1" t="str">
        <f>"00334"</f>
        <v>00334</v>
      </c>
      <c r="B173" s="1" t="str">
        <f>"اسماعيل"</f>
        <v>اسماعيل</v>
      </c>
      <c r="C173" s="1" t="str">
        <f>"عبدلي محمدآبادي"</f>
        <v>عبدلي محمدآبادي</v>
      </c>
      <c r="D173" s="1">
        <v>5500000</v>
      </c>
    </row>
    <row r="174" spans="1:4" x14ac:dyDescent="0.2">
      <c r="A174" s="1" t="str">
        <f>"00337"</f>
        <v>00337</v>
      </c>
      <c r="B174" s="1" t="str">
        <f>"عباس"</f>
        <v>عباس</v>
      </c>
      <c r="C174" s="1" t="str">
        <f>"دهقاني"</f>
        <v>دهقاني</v>
      </c>
      <c r="D174" s="1">
        <v>4620000</v>
      </c>
    </row>
    <row r="175" spans="1:4" x14ac:dyDescent="0.2">
      <c r="A175" s="1" t="str">
        <f>"00338"</f>
        <v>00338</v>
      </c>
      <c r="B175" s="1" t="str">
        <f>"رضا"</f>
        <v>رضا</v>
      </c>
      <c r="C175" s="1" t="str">
        <f>"دهقان"</f>
        <v>دهقان</v>
      </c>
      <c r="D175" s="1">
        <v>3465000</v>
      </c>
    </row>
    <row r="176" spans="1:4" x14ac:dyDescent="0.2">
      <c r="A176" s="1" t="str">
        <f>"00340"</f>
        <v>00340</v>
      </c>
      <c r="B176" s="1" t="str">
        <f>"مجيد"</f>
        <v>مجيد</v>
      </c>
      <c r="C176" s="1" t="str">
        <f>"سعادت پور"</f>
        <v>سعادت پور</v>
      </c>
      <c r="D176" s="1">
        <v>5500000</v>
      </c>
    </row>
    <row r="177" spans="1:4" x14ac:dyDescent="0.2">
      <c r="A177" s="1" t="str">
        <f>"00341"</f>
        <v>00341</v>
      </c>
      <c r="B177" s="1" t="str">
        <f>"عباس"</f>
        <v>عباس</v>
      </c>
      <c r="C177" s="1" t="str">
        <f>"حيدري"</f>
        <v>حيدري</v>
      </c>
      <c r="D177" s="1">
        <v>4620000</v>
      </c>
    </row>
    <row r="178" spans="1:4" x14ac:dyDescent="0.2">
      <c r="A178" s="1" t="str">
        <f>"00350"</f>
        <v>00350</v>
      </c>
      <c r="B178" s="1" t="str">
        <f>"علي"</f>
        <v>علي</v>
      </c>
      <c r="C178" s="1" t="str">
        <f>"بهرامي پور"</f>
        <v>بهرامي پور</v>
      </c>
      <c r="D178" s="1">
        <v>4620000</v>
      </c>
    </row>
    <row r="179" spans="1:4" x14ac:dyDescent="0.2">
      <c r="A179" s="1" t="str">
        <f>"00351"</f>
        <v>00351</v>
      </c>
      <c r="B179" s="1" t="str">
        <f>"عادل"</f>
        <v>عادل</v>
      </c>
      <c r="C179" s="1" t="str">
        <f>"عبدالشاهي"</f>
        <v>عبدالشاهي</v>
      </c>
      <c r="D179" s="1">
        <v>4620000</v>
      </c>
    </row>
    <row r="180" spans="1:4" x14ac:dyDescent="0.2">
      <c r="A180" s="1" t="str">
        <f>"00365"</f>
        <v>00365</v>
      </c>
      <c r="B180" s="1" t="str">
        <f>"محسن"</f>
        <v>محسن</v>
      </c>
      <c r="C180" s="1" t="str">
        <f>"قديمي"</f>
        <v>قديمي</v>
      </c>
      <c r="D180" s="1">
        <v>5500000</v>
      </c>
    </row>
    <row r="181" spans="1:4" x14ac:dyDescent="0.2">
      <c r="A181" s="1" t="str">
        <f>"00366"</f>
        <v>00366</v>
      </c>
      <c r="B181" s="1" t="str">
        <f>"سهيل"</f>
        <v>سهيل</v>
      </c>
      <c r="C181" s="1" t="str">
        <f>"طاهري"</f>
        <v>طاهري</v>
      </c>
      <c r="D181" s="1">
        <v>5500000</v>
      </c>
    </row>
    <row r="182" spans="1:4" x14ac:dyDescent="0.2">
      <c r="A182" s="1" t="str">
        <f>"00367"</f>
        <v>00367</v>
      </c>
      <c r="B182" s="1" t="str">
        <f>"ميترا"</f>
        <v>ميترا</v>
      </c>
      <c r="C182" s="1" t="str">
        <f>"نوري"</f>
        <v>نوري</v>
      </c>
      <c r="D182" s="1">
        <v>4125000</v>
      </c>
    </row>
    <row r="183" spans="1:4" x14ac:dyDescent="0.2">
      <c r="A183" s="1" t="str">
        <f>"00368"</f>
        <v>00368</v>
      </c>
      <c r="B183" s="1" t="str">
        <f>"راضيه"</f>
        <v>راضيه</v>
      </c>
      <c r="C183" s="1" t="str">
        <f>"اژدري"</f>
        <v>اژدري</v>
      </c>
      <c r="D183" s="1">
        <v>4125000</v>
      </c>
    </row>
    <row r="184" spans="1:4" x14ac:dyDescent="0.2">
      <c r="A184" s="1" t="str">
        <f>"00381"</f>
        <v>00381</v>
      </c>
      <c r="B184" s="1" t="str">
        <f>"سيد محمود"</f>
        <v>سيد محمود</v>
      </c>
      <c r="C184" s="1" t="str">
        <f>"سجاديان"</f>
        <v>سجاديان</v>
      </c>
      <c r="D184" s="1">
        <v>5500000</v>
      </c>
    </row>
    <row r="185" spans="1:4" x14ac:dyDescent="0.2">
      <c r="A185" s="1" t="str">
        <f>"00382"</f>
        <v>00382</v>
      </c>
      <c r="B185" s="1" t="str">
        <f>"سيد امير"</f>
        <v>سيد امير</v>
      </c>
      <c r="C185" s="1" t="str">
        <f>"حسيني"</f>
        <v>حسيني</v>
      </c>
      <c r="D185" s="1">
        <v>5500000</v>
      </c>
    </row>
    <row r="186" spans="1:4" x14ac:dyDescent="0.2">
      <c r="A186" s="1" t="str">
        <f>"00385"</f>
        <v>00385</v>
      </c>
      <c r="B186" s="1" t="str">
        <f>"محمد"</f>
        <v>محمد</v>
      </c>
      <c r="C186" s="1" t="str">
        <f>"پولادي نژاد"</f>
        <v>پولادي نژاد</v>
      </c>
      <c r="D186" s="1">
        <v>4620000</v>
      </c>
    </row>
    <row r="187" spans="1:4" x14ac:dyDescent="0.2">
      <c r="A187" s="1" t="str">
        <f>"00390"</f>
        <v>00390</v>
      </c>
      <c r="B187" s="1" t="str">
        <f>"رضا"</f>
        <v>رضا</v>
      </c>
      <c r="C187" s="1" t="str">
        <f>"كشاورز"</f>
        <v>كشاورز</v>
      </c>
      <c r="D187" s="1">
        <v>5500000</v>
      </c>
    </row>
    <row r="188" spans="1:4" x14ac:dyDescent="0.2">
      <c r="A188" s="1" t="str">
        <f>"00393"</f>
        <v>00393</v>
      </c>
      <c r="B188" s="1" t="str">
        <f>"زهرا"</f>
        <v>زهرا</v>
      </c>
      <c r="C188" s="1" t="str">
        <f>"فاضلي پور"</f>
        <v>فاضلي پور</v>
      </c>
      <c r="D188" s="1">
        <v>4125000</v>
      </c>
    </row>
    <row r="189" spans="1:4" x14ac:dyDescent="0.2">
      <c r="A189" s="1" t="str">
        <f>"00399"</f>
        <v>00399</v>
      </c>
      <c r="B189" s="1" t="str">
        <f>"سيده سلمي"</f>
        <v>سيده سلمي</v>
      </c>
      <c r="C189" s="1" t="str">
        <f>"محمدي يوسف نژاد"</f>
        <v>محمدي يوسف نژاد</v>
      </c>
      <c r="D189" s="1">
        <v>4125000</v>
      </c>
    </row>
    <row r="190" spans="1:4" x14ac:dyDescent="0.2">
      <c r="A190" s="1" t="str">
        <f>"00402"</f>
        <v>00402</v>
      </c>
      <c r="B190" s="1" t="str">
        <f>"حسين"</f>
        <v>حسين</v>
      </c>
      <c r="C190" s="1" t="str">
        <f>"بازيار"</f>
        <v>بازيار</v>
      </c>
      <c r="D190" s="1">
        <v>5500000</v>
      </c>
    </row>
    <row r="191" spans="1:4" x14ac:dyDescent="0.2">
      <c r="A191" s="1" t="str">
        <f>"00403"</f>
        <v>00403</v>
      </c>
      <c r="B191" s="1" t="str">
        <f>"سجاد"</f>
        <v>سجاد</v>
      </c>
      <c r="C191" s="1" t="str">
        <f>"راستي"</f>
        <v>راستي</v>
      </c>
      <c r="D191" s="1">
        <v>5500000</v>
      </c>
    </row>
    <row r="192" spans="1:4" x14ac:dyDescent="0.2">
      <c r="A192" s="1" t="str">
        <f>"00405"</f>
        <v>00405</v>
      </c>
      <c r="B192" s="1" t="str">
        <f>"نرجس"</f>
        <v>نرجس</v>
      </c>
      <c r="C192" s="1" t="str">
        <f>"افراسيابي"</f>
        <v>افراسيابي</v>
      </c>
      <c r="D192" s="1">
        <v>4125000</v>
      </c>
    </row>
    <row r="193" spans="1:4" x14ac:dyDescent="0.2">
      <c r="A193" s="1" t="str">
        <f>"00443"</f>
        <v>00443</v>
      </c>
      <c r="B193" s="1" t="str">
        <f>"امير"</f>
        <v>امير</v>
      </c>
      <c r="C193" s="1" t="str">
        <f>"مرادي"</f>
        <v>مرادي</v>
      </c>
      <c r="D193" s="1">
        <v>5500000</v>
      </c>
    </row>
    <row r="194" spans="1:4" x14ac:dyDescent="0.2">
      <c r="A194" s="1" t="str">
        <f>"00448"</f>
        <v>00448</v>
      </c>
      <c r="B194" s="1" t="str">
        <f>"اکبر"</f>
        <v>اکبر</v>
      </c>
      <c r="C194" s="1" t="str">
        <f>"آجامي"</f>
        <v>آجامي</v>
      </c>
      <c r="D194" s="1">
        <v>4620000</v>
      </c>
    </row>
    <row r="195" spans="1:4" x14ac:dyDescent="0.2">
      <c r="A195" s="1" t="str">
        <f>"00449"</f>
        <v>00449</v>
      </c>
      <c r="B195" s="1" t="str">
        <f>"حميدرضا"</f>
        <v>حميدرضا</v>
      </c>
      <c r="C195" s="1" t="str">
        <f>"احمدي خرم"</f>
        <v>احمدي خرم</v>
      </c>
      <c r="D195" s="1">
        <v>4620000</v>
      </c>
    </row>
    <row r="196" spans="1:4" x14ac:dyDescent="0.2">
      <c r="A196" s="1" t="str">
        <f>"00450"</f>
        <v>00450</v>
      </c>
      <c r="B196" s="1" t="str">
        <f>"سيدابراهيم"</f>
        <v>سيدابراهيم</v>
      </c>
      <c r="C196" s="1" t="str">
        <f>"اعلايي خانقاه سادات"</f>
        <v>اعلايي خانقاه سادات</v>
      </c>
      <c r="D196" s="1">
        <v>5500000</v>
      </c>
    </row>
    <row r="197" spans="1:4" x14ac:dyDescent="0.2">
      <c r="A197" s="1" t="str">
        <f>"00451"</f>
        <v>00451</v>
      </c>
      <c r="B197" s="1" t="str">
        <f>"محمدمهدي"</f>
        <v>محمدمهدي</v>
      </c>
      <c r="C197" s="1" t="str">
        <f>"افشاري"</f>
        <v>افشاري</v>
      </c>
      <c r="D197" s="1">
        <v>4620000</v>
      </c>
    </row>
    <row r="198" spans="1:4" x14ac:dyDescent="0.2">
      <c r="A198" s="1" t="str">
        <f>"00452"</f>
        <v>00452</v>
      </c>
      <c r="B198" s="1" t="str">
        <f>"محمدرضا"</f>
        <v>محمدرضا</v>
      </c>
      <c r="C198" s="1" t="str">
        <f>"اکبرپور"</f>
        <v>اکبرپور</v>
      </c>
      <c r="D198" s="1">
        <v>4620000</v>
      </c>
    </row>
    <row r="199" spans="1:4" x14ac:dyDescent="0.2">
      <c r="A199" s="1" t="str">
        <f>"00453"</f>
        <v>00453</v>
      </c>
      <c r="B199" s="1" t="str">
        <f>"رضا"</f>
        <v>رضا</v>
      </c>
      <c r="C199" s="1" t="str">
        <f>"اوجي نيا"</f>
        <v>اوجي نيا</v>
      </c>
      <c r="D199" s="1">
        <v>5500000</v>
      </c>
    </row>
    <row r="200" spans="1:4" x14ac:dyDescent="0.2">
      <c r="A200" s="1" t="str">
        <f>"00454"</f>
        <v>00454</v>
      </c>
      <c r="B200" s="1" t="str">
        <f>"مهرداد"</f>
        <v>مهرداد</v>
      </c>
      <c r="C200" s="1" t="str">
        <f>"بازياري"</f>
        <v>بازياري</v>
      </c>
      <c r="D200" s="1">
        <v>4620000</v>
      </c>
    </row>
    <row r="201" spans="1:4" x14ac:dyDescent="0.2">
      <c r="A201" s="1" t="str">
        <f>"00455"</f>
        <v>00455</v>
      </c>
      <c r="B201" s="1" t="str">
        <f>"سعيد"</f>
        <v>سعيد</v>
      </c>
      <c r="C201" s="1" t="str">
        <f>"بزرگي"</f>
        <v>بزرگي</v>
      </c>
      <c r="D201" s="1">
        <v>5500000</v>
      </c>
    </row>
    <row r="202" spans="1:4" x14ac:dyDescent="0.2">
      <c r="A202" s="1" t="str">
        <f>"00456"</f>
        <v>00456</v>
      </c>
      <c r="B202" s="1" t="str">
        <f>"محمد"</f>
        <v>محمد</v>
      </c>
      <c r="C202" s="1" t="str">
        <f>"پرويني"</f>
        <v>پرويني</v>
      </c>
      <c r="D202" s="1">
        <v>4620000</v>
      </c>
    </row>
    <row r="203" spans="1:4" x14ac:dyDescent="0.2">
      <c r="A203" s="1" t="str">
        <f>"00457"</f>
        <v>00457</v>
      </c>
      <c r="B203" s="1" t="str">
        <f>"محمد امين"</f>
        <v>محمد امين</v>
      </c>
      <c r="C203" s="1" t="str">
        <f>"پريسوز"</f>
        <v>پريسوز</v>
      </c>
      <c r="D203" s="1">
        <v>4620000</v>
      </c>
    </row>
    <row r="204" spans="1:4" x14ac:dyDescent="0.2">
      <c r="A204" s="1" t="str">
        <f>"00458"</f>
        <v>00458</v>
      </c>
      <c r="B204" s="1" t="str">
        <f>"سعيد"</f>
        <v>سعيد</v>
      </c>
      <c r="C204" s="1" t="str">
        <f>"پولادي"</f>
        <v>پولادي</v>
      </c>
      <c r="D204" s="1">
        <v>4620000</v>
      </c>
    </row>
    <row r="205" spans="1:4" x14ac:dyDescent="0.2">
      <c r="A205" s="1" t="str">
        <f>"00459"</f>
        <v>00459</v>
      </c>
      <c r="B205" s="1" t="str">
        <f>"بهنام"</f>
        <v>بهنام</v>
      </c>
      <c r="C205" s="1" t="str">
        <f>"تنگستاني"</f>
        <v>تنگستاني</v>
      </c>
      <c r="D205" s="1">
        <v>3465000</v>
      </c>
    </row>
    <row r="206" spans="1:4" x14ac:dyDescent="0.2">
      <c r="A206" s="1" t="str">
        <f>"00460"</f>
        <v>00460</v>
      </c>
      <c r="B206" s="1" t="str">
        <f>"مجيد"</f>
        <v>مجيد</v>
      </c>
      <c r="C206" s="1" t="str">
        <f>"جعفري"</f>
        <v>جعفري</v>
      </c>
      <c r="D206" s="1">
        <v>4620000</v>
      </c>
    </row>
    <row r="207" spans="1:4" x14ac:dyDescent="0.2">
      <c r="A207" s="1" t="str">
        <f>"00461"</f>
        <v>00461</v>
      </c>
      <c r="B207" s="1" t="str">
        <f>"علي اکبر"</f>
        <v>علي اکبر</v>
      </c>
      <c r="C207" s="1" t="str">
        <f>"جعفري"</f>
        <v>جعفري</v>
      </c>
      <c r="D207" s="1">
        <v>4620000</v>
      </c>
    </row>
    <row r="208" spans="1:4" x14ac:dyDescent="0.2">
      <c r="A208" s="1" t="str">
        <f>"00462"</f>
        <v>00462</v>
      </c>
      <c r="B208" s="1" t="str">
        <f>"سلمان"</f>
        <v>سلمان</v>
      </c>
      <c r="C208" s="1" t="str">
        <f>"حسين زاده"</f>
        <v>حسين زاده</v>
      </c>
      <c r="D208" s="1">
        <v>4620000</v>
      </c>
    </row>
    <row r="209" spans="1:4" x14ac:dyDescent="0.2">
      <c r="A209" s="1" t="str">
        <f>"00463"</f>
        <v>00463</v>
      </c>
      <c r="B209" s="1" t="str">
        <f>"حامد"</f>
        <v>حامد</v>
      </c>
      <c r="C209" s="1" t="str">
        <f>"حسيني فانيد"</f>
        <v>حسيني فانيد</v>
      </c>
      <c r="D209" s="1">
        <v>4620000</v>
      </c>
    </row>
    <row r="210" spans="1:4" x14ac:dyDescent="0.2">
      <c r="A210" s="1" t="str">
        <f>"00465"</f>
        <v>00465</v>
      </c>
      <c r="B210" s="1" t="str">
        <f>"سيد محمد هادي"</f>
        <v>سيد محمد هادي</v>
      </c>
      <c r="C210" s="1" t="str">
        <f>"خرازيان"</f>
        <v>خرازيان</v>
      </c>
      <c r="D210" s="1">
        <v>4620000</v>
      </c>
    </row>
    <row r="211" spans="1:4" x14ac:dyDescent="0.2">
      <c r="A211" s="1" t="str">
        <f>"00466"</f>
        <v>00466</v>
      </c>
      <c r="B211" s="1" t="str">
        <f>"عباس"</f>
        <v>عباس</v>
      </c>
      <c r="C211" s="1" t="str">
        <f>"خوش صوت"</f>
        <v>خوش صوت</v>
      </c>
      <c r="D211" s="1">
        <v>3465000</v>
      </c>
    </row>
    <row r="212" spans="1:4" x14ac:dyDescent="0.2">
      <c r="A212" s="1" t="str">
        <f>"00467"</f>
        <v>00467</v>
      </c>
      <c r="B212" s="1" t="str">
        <f>"سعيد"</f>
        <v>سعيد</v>
      </c>
      <c r="C212" s="1" t="str">
        <f>"داروئي"</f>
        <v>داروئي</v>
      </c>
      <c r="D212" s="1">
        <v>4620000</v>
      </c>
    </row>
    <row r="213" spans="1:4" x14ac:dyDescent="0.2">
      <c r="A213" s="1" t="str">
        <f>"00469"</f>
        <v>00469</v>
      </c>
      <c r="B213" s="1" t="str">
        <f>"سعيد"</f>
        <v>سعيد</v>
      </c>
      <c r="C213" s="1" t="str">
        <f>"رستمي خليل اللهي"</f>
        <v>رستمي خليل اللهي</v>
      </c>
      <c r="D213" s="1">
        <v>3465000</v>
      </c>
    </row>
    <row r="214" spans="1:4" x14ac:dyDescent="0.2">
      <c r="A214" s="1" t="str">
        <f>"00470"</f>
        <v>00470</v>
      </c>
      <c r="B214" s="1" t="str">
        <f>"غلامحسين"</f>
        <v>غلامحسين</v>
      </c>
      <c r="C214" s="1" t="str">
        <f>"رضازاده"</f>
        <v>رضازاده</v>
      </c>
      <c r="D214" s="1">
        <v>3465000</v>
      </c>
    </row>
    <row r="215" spans="1:4" x14ac:dyDescent="0.2">
      <c r="A215" s="1" t="str">
        <f>"00471"</f>
        <v>00471</v>
      </c>
      <c r="B215" s="1" t="str">
        <f>"سالار"</f>
        <v>سالار</v>
      </c>
      <c r="C215" s="1" t="str">
        <f>"رضائي شورباخورلو"</f>
        <v>رضائي شورباخورلو</v>
      </c>
      <c r="D215" s="1">
        <v>4620000</v>
      </c>
    </row>
    <row r="216" spans="1:4" x14ac:dyDescent="0.2">
      <c r="A216" s="1" t="str">
        <f>"00472"</f>
        <v>00472</v>
      </c>
      <c r="B216" s="1" t="str">
        <f>"حسن"</f>
        <v>حسن</v>
      </c>
      <c r="C216" s="1" t="str">
        <f>"رهبان"</f>
        <v>رهبان</v>
      </c>
      <c r="D216" s="1">
        <v>4620000</v>
      </c>
    </row>
    <row r="217" spans="1:4" x14ac:dyDescent="0.2">
      <c r="A217" s="1" t="str">
        <f>"00473"</f>
        <v>00473</v>
      </c>
      <c r="B217" s="1" t="str">
        <f>"مجيد"</f>
        <v>مجيد</v>
      </c>
      <c r="C217" s="1" t="str">
        <f>"رياحين"</f>
        <v>رياحين</v>
      </c>
      <c r="D217" s="1">
        <v>4620000</v>
      </c>
    </row>
    <row r="218" spans="1:4" x14ac:dyDescent="0.2">
      <c r="A218" s="1" t="str">
        <f>"00474"</f>
        <v>00474</v>
      </c>
      <c r="B218" s="1" t="str">
        <f>"سيدمجتبي"</f>
        <v>سيدمجتبي</v>
      </c>
      <c r="C218" s="1" t="str">
        <f>"سادات حسيني گروه"</f>
        <v>سادات حسيني گروه</v>
      </c>
      <c r="D218" s="1">
        <v>4620000</v>
      </c>
    </row>
    <row r="219" spans="1:4" x14ac:dyDescent="0.2">
      <c r="A219" s="1" t="str">
        <f>"00475"</f>
        <v>00475</v>
      </c>
      <c r="B219" s="1" t="str">
        <f>"عليرضا"</f>
        <v>عليرضا</v>
      </c>
      <c r="C219" s="1" t="str">
        <f>"سترگ"</f>
        <v>سترگ</v>
      </c>
      <c r="D219" s="1">
        <v>5500000</v>
      </c>
    </row>
    <row r="220" spans="1:4" x14ac:dyDescent="0.2">
      <c r="A220" s="1" t="str">
        <f>"00476"</f>
        <v>00476</v>
      </c>
      <c r="B220" s="1" t="str">
        <f>"ابراهيم"</f>
        <v>ابراهيم</v>
      </c>
      <c r="C220" s="1" t="str">
        <f>"سملي"</f>
        <v>سملي</v>
      </c>
      <c r="D220" s="1">
        <v>4620000</v>
      </c>
    </row>
    <row r="221" spans="1:4" x14ac:dyDescent="0.2">
      <c r="A221" s="1" t="str">
        <f>"00477"</f>
        <v>00477</v>
      </c>
      <c r="B221" s="1" t="str">
        <f>"احسان"</f>
        <v>احسان</v>
      </c>
      <c r="C221" s="1" t="str">
        <f>"سيفي علمي"</f>
        <v>سيفي علمي</v>
      </c>
      <c r="D221" s="1">
        <v>3465000</v>
      </c>
    </row>
    <row r="222" spans="1:4" x14ac:dyDescent="0.2">
      <c r="A222" s="1" t="str">
        <f>"00478"</f>
        <v>00478</v>
      </c>
      <c r="B222" s="1" t="str">
        <f>"حامد"</f>
        <v>حامد</v>
      </c>
      <c r="C222" s="1" t="str">
        <f>"شاد"</f>
        <v>شاد</v>
      </c>
      <c r="D222" s="1">
        <v>4620000</v>
      </c>
    </row>
    <row r="223" spans="1:4" x14ac:dyDescent="0.2">
      <c r="A223" s="1" t="str">
        <f>"00480"</f>
        <v>00480</v>
      </c>
      <c r="B223" s="1" t="str">
        <f>"عليرضا"</f>
        <v>عليرضا</v>
      </c>
      <c r="C223" s="1" t="str">
        <f>"شريفي راد"</f>
        <v>شريفي راد</v>
      </c>
      <c r="D223" s="1">
        <v>5500000</v>
      </c>
    </row>
    <row r="224" spans="1:4" x14ac:dyDescent="0.2">
      <c r="A224" s="1" t="str">
        <f>"00481"</f>
        <v>00481</v>
      </c>
      <c r="B224" s="1" t="str">
        <f>"صادق"</f>
        <v>صادق</v>
      </c>
      <c r="C224" s="1" t="str">
        <f>"شهابي"</f>
        <v>شهابي</v>
      </c>
      <c r="D224" s="1">
        <v>4620000</v>
      </c>
    </row>
    <row r="225" spans="1:4" x14ac:dyDescent="0.2">
      <c r="A225" s="1" t="str">
        <f>"00482"</f>
        <v>00482</v>
      </c>
      <c r="B225" s="1" t="str">
        <f>"مهدي"</f>
        <v>مهدي</v>
      </c>
      <c r="C225" s="1" t="str">
        <f>"صداقت"</f>
        <v>صداقت</v>
      </c>
      <c r="D225" s="1">
        <v>5500000</v>
      </c>
    </row>
    <row r="226" spans="1:4" x14ac:dyDescent="0.2">
      <c r="A226" s="1" t="str">
        <f>"00483"</f>
        <v>00483</v>
      </c>
      <c r="B226" s="1" t="str">
        <f>"رضا"</f>
        <v>رضا</v>
      </c>
      <c r="C226" s="1" t="str">
        <f>"عابدي"</f>
        <v>عابدي</v>
      </c>
      <c r="D226" s="1">
        <v>5500000</v>
      </c>
    </row>
    <row r="227" spans="1:4" x14ac:dyDescent="0.2">
      <c r="A227" s="1" t="str">
        <f>"00484"</f>
        <v>00484</v>
      </c>
      <c r="B227" s="1" t="str">
        <f>"وحيد"</f>
        <v>وحيد</v>
      </c>
      <c r="C227" s="1" t="str">
        <f>"عدالت"</f>
        <v>عدالت</v>
      </c>
      <c r="D227" s="1">
        <v>3465000</v>
      </c>
    </row>
    <row r="228" spans="1:4" x14ac:dyDescent="0.2">
      <c r="A228" s="1" t="str">
        <f>"00485"</f>
        <v>00485</v>
      </c>
      <c r="B228" s="1" t="str">
        <f>"مرتضي"</f>
        <v>مرتضي</v>
      </c>
      <c r="C228" s="1" t="str">
        <f>"غلامي"</f>
        <v>غلامي</v>
      </c>
      <c r="D228" s="1">
        <v>3465000</v>
      </c>
    </row>
    <row r="229" spans="1:4" x14ac:dyDescent="0.2">
      <c r="A229" s="1" t="str">
        <f>"00486"</f>
        <v>00486</v>
      </c>
      <c r="B229" s="1" t="str">
        <f>"نويد"</f>
        <v>نويد</v>
      </c>
      <c r="C229" s="1" t="str">
        <f>"فلاح"</f>
        <v>فلاح</v>
      </c>
      <c r="D229" s="1">
        <v>3465000</v>
      </c>
    </row>
    <row r="230" spans="1:4" x14ac:dyDescent="0.2">
      <c r="A230" s="1" t="str">
        <f>"00487"</f>
        <v>00487</v>
      </c>
      <c r="B230" s="1" t="str">
        <f>"علي"</f>
        <v>علي</v>
      </c>
      <c r="C230" s="1" t="str">
        <f>"فولادوند"</f>
        <v>فولادوند</v>
      </c>
      <c r="D230" s="1">
        <v>4620000</v>
      </c>
    </row>
    <row r="231" spans="1:4" x14ac:dyDescent="0.2">
      <c r="A231" s="1" t="str">
        <f>"00488"</f>
        <v>00488</v>
      </c>
      <c r="B231" s="1" t="str">
        <f>"حميدرضا"</f>
        <v>حميدرضا</v>
      </c>
      <c r="C231" s="1" t="str">
        <f>"جفره اي"</f>
        <v>جفره اي</v>
      </c>
      <c r="D231" s="1">
        <v>4620000</v>
      </c>
    </row>
    <row r="232" spans="1:4" x14ac:dyDescent="0.2">
      <c r="A232" s="1" t="str">
        <f>"00489"</f>
        <v>00489</v>
      </c>
      <c r="B232" s="1" t="str">
        <f>"ايوب"</f>
        <v>ايوب</v>
      </c>
      <c r="C232" s="1" t="str">
        <f>"قاسمي"</f>
        <v>قاسمي</v>
      </c>
      <c r="D232" s="1">
        <v>4620000</v>
      </c>
    </row>
    <row r="233" spans="1:4" x14ac:dyDescent="0.2">
      <c r="A233" s="1" t="str">
        <f>"00490"</f>
        <v>00490</v>
      </c>
      <c r="B233" s="1" t="str">
        <f>"محمدرضا"</f>
        <v>محمدرضا</v>
      </c>
      <c r="C233" s="1" t="str">
        <f>"قاضي زاده اسکويي"</f>
        <v>قاضي زاده اسکويي</v>
      </c>
      <c r="D233" s="1">
        <v>4620000</v>
      </c>
    </row>
    <row r="234" spans="1:4" x14ac:dyDescent="0.2">
      <c r="A234" s="1" t="str">
        <f>"00491"</f>
        <v>00491</v>
      </c>
      <c r="B234" s="1" t="str">
        <f>"حميد"</f>
        <v>حميد</v>
      </c>
      <c r="C234" s="1" t="str">
        <f>"قانع"</f>
        <v>قانع</v>
      </c>
      <c r="D234" s="1">
        <v>4620000</v>
      </c>
    </row>
    <row r="235" spans="1:4" x14ac:dyDescent="0.2">
      <c r="A235" s="1" t="str">
        <f>"00492"</f>
        <v>00492</v>
      </c>
      <c r="B235" s="1" t="str">
        <f>"حامد"</f>
        <v>حامد</v>
      </c>
      <c r="C235" s="1" t="str">
        <f>"كريم زاده"</f>
        <v>كريم زاده</v>
      </c>
      <c r="D235" s="1">
        <v>4125000</v>
      </c>
    </row>
    <row r="236" spans="1:4" x14ac:dyDescent="0.2">
      <c r="A236" s="1" t="str">
        <f>"00493"</f>
        <v>00493</v>
      </c>
      <c r="B236" s="1" t="str">
        <f>"هادي"</f>
        <v>هادي</v>
      </c>
      <c r="C236" s="1" t="str">
        <f>"كسرايي"</f>
        <v>كسرايي</v>
      </c>
      <c r="D236" s="1">
        <v>4620000</v>
      </c>
    </row>
    <row r="237" spans="1:4" x14ac:dyDescent="0.2">
      <c r="A237" s="1" t="str">
        <f>"00494"</f>
        <v>00494</v>
      </c>
      <c r="B237" s="1" t="str">
        <f>"علي"</f>
        <v>علي</v>
      </c>
      <c r="C237" s="1" t="str">
        <f>"كريمي"</f>
        <v>كريمي</v>
      </c>
      <c r="D237" s="1">
        <v>5500000</v>
      </c>
    </row>
    <row r="238" spans="1:4" x14ac:dyDescent="0.2">
      <c r="A238" s="1" t="str">
        <f>"00495"</f>
        <v>00495</v>
      </c>
      <c r="B238" s="1" t="str">
        <f>"اميد"</f>
        <v>اميد</v>
      </c>
      <c r="C238" s="1" t="str">
        <f>"لغويان زاده"</f>
        <v>لغويان زاده</v>
      </c>
      <c r="D238" s="1">
        <v>5500000</v>
      </c>
    </row>
    <row r="239" spans="1:4" x14ac:dyDescent="0.2">
      <c r="A239" s="1" t="str">
        <f>"00496"</f>
        <v>00496</v>
      </c>
      <c r="B239" s="1" t="str">
        <f>"محمد"</f>
        <v>محمد</v>
      </c>
      <c r="C239" s="1" t="str">
        <f>"مجري ساز پور"</f>
        <v>مجري ساز پور</v>
      </c>
      <c r="D239" s="1">
        <v>4620000</v>
      </c>
    </row>
    <row r="240" spans="1:4" x14ac:dyDescent="0.2">
      <c r="A240" s="1" t="str">
        <f>"00498"</f>
        <v>00498</v>
      </c>
      <c r="B240" s="1" t="str">
        <f>"عبدالرحيم"</f>
        <v>عبدالرحيم</v>
      </c>
      <c r="C240" s="1" t="str">
        <f>"محمديان"</f>
        <v>محمديان</v>
      </c>
      <c r="D240" s="1">
        <v>4620000</v>
      </c>
    </row>
    <row r="241" spans="1:4" x14ac:dyDescent="0.2">
      <c r="A241" s="1" t="str">
        <f>"00499"</f>
        <v>00499</v>
      </c>
      <c r="B241" s="1" t="str">
        <f>"مهدي"</f>
        <v>مهدي</v>
      </c>
      <c r="C241" s="1" t="str">
        <f>"مرشدي"</f>
        <v>مرشدي</v>
      </c>
      <c r="D241" s="1">
        <v>4620000</v>
      </c>
    </row>
    <row r="242" spans="1:4" x14ac:dyDescent="0.2">
      <c r="A242" s="1" t="str">
        <f>"00500"</f>
        <v>00500</v>
      </c>
      <c r="B242" s="1" t="str">
        <f>"محمد"</f>
        <v>محمد</v>
      </c>
      <c r="C242" s="1" t="str">
        <f>"معيني"</f>
        <v>معيني</v>
      </c>
      <c r="D242" s="1">
        <v>5500000</v>
      </c>
    </row>
    <row r="243" spans="1:4" x14ac:dyDescent="0.2">
      <c r="A243" s="1" t="str">
        <f>"00501"</f>
        <v>00501</v>
      </c>
      <c r="B243" s="1" t="str">
        <f>"احمد"</f>
        <v>احمد</v>
      </c>
      <c r="C243" s="1" t="str">
        <f>"ملکي"</f>
        <v>ملکي</v>
      </c>
      <c r="D243" s="1">
        <v>4125000</v>
      </c>
    </row>
    <row r="244" spans="1:4" x14ac:dyDescent="0.2">
      <c r="A244" s="1" t="str">
        <f>"00502"</f>
        <v>00502</v>
      </c>
      <c r="B244" s="1" t="str">
        <f>"رامين"</f>
        <v>رامين</v>
      </c>
      <c r="C244" s="1" t="str">
        <f>"منصوري"</f>
        <v>منصوري</v>
      </c>
      <c r="D244" s="1">
        <v>3465000</v>
      </c>
    </row>
    <row r="245" spans="1:4" x14ac:dyDescent="0.2">
      <c r="A245" s="1" t="str">
        <f>"00503"</f>
        <v>00503</v>
      </c>
      <c r="B245" s="1" t="str">
        <f>"سيد ابوالحسن"</f>
        <v>سيد ابوالحسن</v>
      </c>
      <c r="C245" s="1" t="str">
        <f>"موسوي برازجاني"</f>
        <v>موسوي برازجاني</v>
      </c>
      <c r="D245" s="1">
        <v>4620000</v>
      </c>
    </row>
    <row r="246" spans="1:4" x14ac:dyDescent="0.2">
      <c r="A246" s="1" t="str">
        <f>"00504"</f>
        <v>00504</v>
      </c>
      <c r="B246" s="1" t="str">
        <f>"مجتبي"</f>
        <v>مجتبي</v>
      </c>
      <c r="C246" s="1" t="str">
        <f>"ميري"</f>
        <v>ميري</v>
      </c>
      <c r="D246" s="1">
        <v>4620000</v>
      </c>
    </row>
    <row r="247" spans="1:4" x14ac:dyDescent="0.2">
      <c r="A247" s="1" t="str">
        <f>"00505"</f>
        <v>00505</v>
      </c>
      <c r="B247" s="1" t="str">
        <f>"جمال"</f>
        <v>جمال</v>
      </c>
      <c r="C247" s="1" t="str">
        <f>"نصيري"</f>
        <v>نصيري</v>
      </c>
      <c r="D247" s="1">
        <v>4620000</v>
      </c>
    </row>
    <row r="248" spans="1:4" x14ac:dyDescent="0.2">
      <c r="A248" s="1" t="str">
        <f>"00506"</f>
        <v>00506</v>
      </c>
      <c r="B248" s="1" t="str">
        <f>"سيد اسحق"</f>
        <v>سيد اسحق</v>
      </c>
      <c r="C248" s="1" t="str">
        <f>"نعمتي"</f>
        <v>نعمتي</v>
      </c>
      <c r="D248" s="1">
        <v>4620000</v>
      </c>
    </row>
    <row r="249" spans="1:4" x14ac:dyDescent="0.2">
      <c r="A249" s="1" t="str">
        <f>"00508"</f>
        <v>00508</v>
      </c>
      <c r="B249" s="1" t="str">
        <f>"عبدالکريم"</f>
        <v>عبدالکريم</v>
      </c>
      <c r="C249" s="1" t="str">
        <f>"نيکنام"</f>
        <v>نيکنام</v>
      </c>
      <c r="D249" s="1">
        <v>3465000</v>
      </c>
    </row>
    <row r="250" spans="1:4" x14ac:dyDescent="0.2">
      <c r="A250" s="1" t="str">
        <f>"00509"</f>
        <v>00509</v>
      </c>
      <c r="B250" s="1" t="str">
        <f>"سيد موسي"</f>
        <v>سيد موسي</v>
      </c>
      <c r="C250" s="1" t="str">
        <f>"هاشمي"</f>
        <v>هاشمي</v>
      </c>
      <c r="D250" s="1">
        <v>4620000</v>
      </c>
    </row>
    <row r="251" spans="1:4" x14ac:dyDescent="0.2">
      <c r="A251" s="1" t="str">
        <f>"00512"</f>
        <v>00512</v>
      </c>
      <c r="B251" s="1" t="str">
        <f>"مريم"</f>
        <v>مريم</v>
      </c>
      <c r="C251" s="1" t="str">
        <f>"سليماني"</f>
        <v>سليماني</v>
      </c>
      <c r="D251" s="1">
        <v>4125000</v>
      </c>
    </row>
    <row r="252" spans="1:4" x14ac:dyDescent="0.2">
      <c r="A252" s="1" t="str">
        <f>"00513"</f>
        <v>00513</v>
      </c>
      <c r="B252" s="1" t="str">
        <f>"مريم"</f>
        <v>مريم</v>
      </c>
      <c r="C252" s="1" t="str">
        <f>"دهقاني"</f>
        <v>دهقاني</v>
      </c>
      <c r="D252" s="1">
        <v>4125000</v>
      </c>
    </row>
    <row r="253" spans="1:4" x14ac:dyDescent="0.2">
      <c r="A253" s="1" t="str">
        <f>"00516"</f>
        <v>00516</v>
      </c>
      <c r="B253" s="1" t="str">
        <f>"رضا"</f>
        <v>رضا</v>
      </c>
      <c r="C253" s="1" t="str">
        <f>"اشك منش"</f>
        <v>اشك منش</v>
      </c>
      <c r="D253" s="1">
        <v>5500000</v>
      </c>
    </row>
    <row r="254" spans="1:4" x14ac:dyDescent="0.2">
      <c r="A254" s="1" t="str">
        <f>"00517"</f>
        <v>00517</v>
      </c>
      <c r="B254" s="1" t="str">
        <f>"سجاد"</f>
        <v>سجاد</v>
      </c>
      <c r="C254" s="1" t="str">
        <f>"جعفري زاده"</f>
        <v>جعفري زاده</v>
      </c>
      <c r="D254" s="1">
        <v>5500000</v>
      </c>
    </row>
    <row r="255" spans="1:4" x14ac:dyDescent="0.2">
      <c r="A255" s="1" t="str">
        <f>"00519"</f>
        <v>00519</v>
      </c>
      <c r="B255" s="1" t="str">
        <f>"رامين"</f>
        <v>رامين</v>
      </c>
      <c r="C255" s="1" t="str">
        <f>"وزان"</f>
        <v>وزان</v>
      </c>
      <c r="D255" s="1">
        <v>5500000</v>
      </c>
    </row>
    <row r="256" spans="1:4" x14ac:dyDescent="0.2">
      <c r="A256" s="1" t="str">
        <f>"00520"</f>
        <v>00520</v>
      </c>
      <c r="B256" s="1" t="str">
        <f>"امير"</f>
        <v>امير</v>
      </c>
      <c r="C256" s="1" t="str">
        <f>"مجدميان"</f>
        <v>مجدميان</v>
      </c>
      <c r="D256" s="1">
        <v>4620000</v>
      </c>
    </row>
    <row r="257" spans="1:5" x14ac:dyDescent="0.2">
      <c r="A257" s="1" t="str">
        <f>"00521"</f>
        <v>00521</v>
      </c>
      <c r="B257" s="1" t="str">
        <f>"حسين"</f>
        <v>حسين</v>
      </c>
      <c r="C257" s="1" t="str">
        <f>"آرمند"</f>
        <v>آرمند</v>
      </c>
      <c r="D257" s="1">
        <v>4620000</v>
      </c>
    </row>
    <row r="258" spans="1:5" x14ac:dyDescent="0.2">
      <c r="A258" s="1" t="str">
        <f>"00522"</f>
        <v>00522</v>
      </c>
      <c r="B258" s="1" t="str">
        <f>"حميد"</f>
        <v>حميد</v>
      </c>
      <c r="C258" s="1" t="str">
        <f>"آقا بابايي"</f>
        <v>آقا بابايي</v>
      </c>
      <c r="D258" s="1">
        <v>5500000</v>
      </c>
    </row>
    <row r="259" spans="1:5" x14ac:dyDescent="0.2">
      <c r="A259" s="1" t="str">
        <f>"00523"</f>
        <v>00523</v>
      </c>
      <c r="B259" s="1" t="str">
        <f>"محسن"</f>
        <v>محسن</v>
      </c>
      <c r="C259" s="1" t="str">
        <f>"ابراهيمي"</f>
        <v>ابراهيمي</v>
      </c>
      <c r="D259" s="1">
        <v>4125000</v>
      </c>
    </row>
    <row r="260" spans="1:5" x14ac:dyDescent="0.2">
      <c r="A260" s="1" t="str">
        <f>"00524"</f>
        <v>00524</v>
      </c>
      <c r="B260" s="1" t="str">
        <f>"مهدي"</f>
        <v>مهدي</v>
      </c>
      <c r="C260" s="1" t="str">
        <f>"اسکندري"</f>
        <v>اسکندري</v>
      </c>
      <c r="D260" s="1">
        <v>5500000</v>
      </c>
    </row>
    <row r="261" spans="1:5" x14ac:dyDescent="0.2">
      <c r="A261" s="1" t="str">
        <f>"00525"</f>
        <v>00525</v>
      </c>
      <c r="B261" s="1" t="str">
        <f>"روح اله"</f>
        <v>روح اله</v>
      </c>
      <c r="C261" s="1" t="str">
        <f>"اسيري"</f>
        <v>اسيري</v>
      </c>
      <c r="D261" s="1">
        <v>4620000</v>
      </c>
    </row>
    <row r="262" spans="1:5" x14ac:dyDescent="0.2">
      <c r="A262" s="1" t="str">
        <f>"00526"</f>
        <v>00526</v>
      </c>
      <c r="B262" s="1" t="str">
        <f>"سارا"</f>
        <v>سارا</v>
      </c>
      <c r="C262" s="1" t="str">
        <f>"اميدي"</f>
        <v>اميدي</v>
      </c>
      <c r="D262" s="1">
        <v>3465000</v>
      </c>
    </row>
    <row r="263" spans="1:5" x14ac:dyDescent="0.2">
      <c r="A263" s="1" t="str">
        <f>"00531"</f>
        <v>00531</v>
      </c>
      <c r="B263" s="1" t="str">
        <f>"مسعود"</f>
        <v>مسعود</v>
      </c>
      <c r="C263" s="1" t="str">
        <f>"حسين آبادي"</f>
        <v>حسين آبادي</v>
      </c>
      <c r="D263" s="1">
        <v>4620000</v>
      </c>
    </row>
    <row r="264" spans="1:5" x14ac:dyDescent="0.2">
      <c r="A264" s="1" t="str">
        <f>"00533"</f>
        <v>00533</v>
      </c>
      <c r="B264" s="1" t="str">
        <f>"نيما"</f>
        <v>نيما</v>
      </c>
      <c r="C264" s="1" t="str">
        <f>"درست کار"</f>
        <v>درست کار</v>
      </c>
      <c r="D264" s="1">
        <v>5500000</v>
      </c>
    </row>
    <row r="265" spans="1:5" x14ac:dyDescent="0.2">
      <c r="A265" s="1" t="str">
        <f>"00534"</f>
        <v>00534</v>
      </c>
      <c r="B265" s="1" t="str">
        <f>"اكرم"</f>
        <v>اكرم</v>
      </c>
      <c r="C265" s="1" t="str">
        <f>"درويشي"</f>
        <v>درويشي</v>
      </c>
      <c r="D265" s="1">
        <v>3465000</v>
      </c>
    </row>
    <row r="266" spans="1:5" x14ac:dyDescent="0.2">
      <c r="A266" s="1" t="str">
        <f>"00535"</f>
        <v>00535</v>
      </c>
      <c r="B266" s="1" t="str">
        <f>"اسماء"</f>
        <v>اسماء</v>
      </c>
      <c r="C266" s="1" t="str">
        <f>"دولتي"</f>
        <v>دولتي</v>
      </c>
      <c r="D266" s="1">
        <v>3465000</v>
      </c>
    </row>
    <row r="267" spans="1:5" x14ac:dyDescent="0.2">
      <c r="A267" s="1" t="str">
        <f>"00536"</f>
        <v>00536</v>
      </c>
      <c r="B267" s="1" t="str">
        <f>"سجاد"</f>
        <v>سجاد</v>
      </c>
      <c r="C267" s="1" t="str">
        <f>"دهقاني فتح ابادي"</f>
        <v>دهقاني فتح ابادي</v>
      </c>
      <c r="D267" s="1">
        <v>4620000</v>
      </c>
    </row>
    <row r="268" spans="1:5" x14ac:dyDescent="0.2">
      <c r="A268" s="1" t="str">
        <f>"00537"</f>
        <v>00537</v>
      </c>
      <c r="B268" s="1" t="str">
        <f>"حمزه"</f>
        <v>حمزه</v>
      </c>
      <c r="C268" s="1" t="str">
        <f>"ذبيحي"</f>
        <v>ذبيحي</v>
      </c>
      <c r="D268" s="1">
        <v>4125000</v>
      </c>
    </row>
    <row r="269" spans="1:5" x14ac:dyDescent="0.2">
      <c r="A269" s="1" t="str">
        <f>"00538"</f>
        <v>00538</v>
      </c>
      <c r="B269" s="1" t="str">
        <f>"مهرزاد"</f>
        <v>مهرزاد</v>
      </c>
      <c r="C269" s="1" t="str">
        <f>"رزمجوئي"</f>
        <v>رزمجوئي</v>
      </c>
      <c r="D269" s="1">
        <v>0</v>
      </c>
      <c r="E269" s="1">
        <v>120000000</v>
      </c>
    </row>
    <row r="270" spans="1:5" x14ac:dyDescent="0.2">
      <c r="A270" s="1" t="str">
        <f>"00539"</f>
        <v>00539</v>
      </c>
      <c r="B270" s="1" t="str">
        <f>"صابر"</f>
        <v>صابر</v>
      </c>
      <c r="C270" s="1" t="str">
        <f>"رفيعي"</f>
        <v>رفيعي</v>
      </c>
      <c r="D270" s="1">
        <v>5500000</v>
      </c>
    </row>
    <row r="271" spans="1:5" x14ac:dyDescent="0.2">
      <c r="A271" s="1" t="str">
        <f>"00540"</f>
        <v>00540</v>
      </c>
      <c r="B271" s="1" t="str">
        <f>"قنبر"</f>
        <v>قنبر</v>
      </c>
      <c r="C271" s="1" t="str">
        <f>"رئيسي"</f>
        <v>رئيسي</v>
      </c>
      <c r="D271" s="1">
        <v>4620000</v>
      </c>
    </row>
    <row r="272" spans="1:5" x14ac:dyDescent="0.2">
      <c r="A272" s="1" t="str">
        <f>"00541"</f>
        <v>00541</v>
      </c>
      <c r="B272" s="1" t="str">
        <f>"وحيد"</f>
        <v>وحيد</v>
      </c>
      <c r="C272" s="1" t="str">
        <f>"زارعي"</f>
        <v>زارعي</v>
      </c>
      <c r="D272" s="1">
        <v>5500000</v>
      </c>
    </row>
    <row r="273" spans="1:4" x14ac:dyDescent="0.2">
      <c r="A273" s="1" t="str">
        <f>"00542"</f>
        <v>00542</v>
      </c>
      <c r="B273" s="1" t="str">
        <f>"سجاد"</f>
        <v>سجاد</v>
      </c>
      <c r="C273" s="1" t="str">
        <f>"سالميان"</f>
        <v>سالميان</v>
      </c>
      <c r="D273" s="1">
        <v>5500000</v>
      </c>
    </row>
    <row r="274" spans="1:4" x14ac:dyDescent="0.2">
      <c r="A274" s="1" t="str">
        <f>"00545"</f>
        <v>00545</v>
      </c>
      <c r="B274" s="1" t="str">
        <f>"ميثم"</f>
        <v>ميثم</v>
      </c>
      <c r="C274" s="1" t="str">
        <f>"شاپورجاني"</f>
        <v>شاپورجاني</v>
      </c>
      <c r="D274" s="1">
        <v>4620000</v>
      </c>
    </row>
    <row r="275" spans="1:4" x14ac:dyDescent="0.2">
      <c r="A275" s="1" t="str">
        <f>"00546"</f>
        <v>00546</v>
      </c>
      <c r="B275" s="1" t="str">
        <f>"عليرضا"</f>
        <v>عليرضا</v>
      </c>
      <c r="C275" s="1" t="str">
        <f>"شفيعي"</f>
        <v>شفيعي</v>
      </c>
      <c r="D275" s="1">
        <v>4620000</v>
      </c>
    </row>
    <row r="276" spans="1:4" x14ac:dyDescent="0.2">
      <c r="A276" s="1" t="str">
        <f>"00547"</f>
        <v>00547</v>
      </c>
      <c r="B276" s="1" t="str">
        <f>"حبيب اله"</f>
        <v>حبيب اله</v>
      </c>
      <c r="C276" s="1" t="str">
        <f>"صالحي"</f>
        <v>صالحي</v>
      </c>
      <c r="D276" s="1">
        <v>4620000</v>
      </c>
    </row>
    <row r="277" spans="1:4" x14ac:dyDescent="0.2">
      <c r="A277" s="1" t="str">
        <f>"00548"</f>
        <v>00548</v>
      </c>
      <c r="B277" s="1" t="str">
        <f>"خالد"</f>
        <v>خالد</v>
      </c>
      <c r="C277" s="1" t="str">
        <f>"طاهرپور"</f>
        <v>طاهرپور</v>
      </c>
      <c r="D277" s="1">
        <v>5500000</v>
      </c>
    </row>
    <row r="278" spans="1:4" x14ac:dyDescent="0.2">
      <c r="A278" s="1" t="str">
        <f>"00549"</f>
        <v>00549</v>
      </c>
      <c r="B278" s="1" t="str">
        <f>"مسعود"</f>
        <v>مسعود</v>
      </c>
      <c r="C278" s="1" t="str">
        <f>"ظاهري حقيقي"</f>
        <v>ظاهري حقيقي</v>
      </c>
      <c r="D278" s="1">
        <v>3465000</v>
      </c>
    </row>
    <row r="279" spans="1:4" x14ac:dyDescent="0.2">
      <c r="A279" s="1" t="str">
        <f>"00550"</f>
        <v>00550</v>
      </c>
      <c r="B279" s="1" t="str">
        <f>"جواد"</f>
        <v>جواد</v>
      </c>
      <c r="C279" s="1" t="str">
        <f>"عفيف"</f>
        <v>عفيف</v>
      </c>
      <c r="D279" s="1">
        <v>3465000</v>
      </c>
    </row>
    <row r="280" spans="1:4" x14ac:dyDescent="0.2">
      <c r="A280" s="1" t="str">
        <f>"00551"</f>
        <v>00551</v>
      </c>
      <c r="B280" s="1" t="str">
        <f>"سعيد"</f>
        <v>سعيد</v>
      </c>
      <c r="C280" s="1" t="str">
        <f>"فاتحي فر"</f>
        <v>فاتحي فر</v>
      </c>
      <c r="D280" s="1">
        <v>4620000</v>
      </c>
    </row>
    <row r="281" spans="1:4" x14ac:dyDescent="0.2">
      <c r="A281" s="1" t="str">
        <f>"00552"</f>
        <v>00552</v>
      </c>
      <c r="B281" s="1" t="str">
        <f>"محمد"</f>
        <v>محمد</v>
      </c>
      <c r="C281" s="1" t="str">
        <f>"قاسمي"</f>
        <v>قاسمي</v>
      </c>
      <c r="D281" s="1">
        <v>4620000</v>
      </c>
    </row>
    <row r="282" spans="1:4" x14ac:dyDescent="0.2">
      <c r="A282" s="1" t="str">
        <f>"00553"</f>
        <v>00553</v>
      </c>
      <c r="B282" s="1" t="str">
        <f>"پويا"</f>
        <v>پويا</v>
      </c>
      <c r="C282" s="1" t="str">
        <f>"قباديان"</f>
        <v>قباديان</v>
      </c>
      <c r="D282" s="1">
        <v>5500000</v>
      </c>
    </row>
    <row r="283" spans="1:4" x14ac:dyDescent="0.2">
      <c r="A283" s="1" t="str">
        <f>"00554"</f>
        <v>00554</v>
      </c>
      <c r="B283" s="1" t="str">
        <f>"امين"</f>
        <v>امين</v>
      </c>
      <c r="C283" s="1" t="str">
        <f>"قجري"</f>
        <v>قجري</v>
      </c>
      <c r="D283" s="1">
        <v>4620000</v>
      </c>
    </row>
    <row r="284" spans="1:4" x14ac:dyDescent="0.2">
      <c r="A284" s="1" t="str">
        <f>"00555"</f>
        <v>00555</v>
      </c>
      <c r="B284" s="1" t="str">
        <f>"علي رضا"</f>
        <v>علي رضا</v>
      </c>
      <c r="C284" s="1" t="str">
        <f>"قناتي"</f>
        <v>قناتي</v>
      </c>
      <c r="D284" s="1">
        <v>4620000</v>
      </c>
    </row>
    <row r="285" spans="1:4" x14ac:dyDescent="0.2">
      <c r="A285" s="1" t="str">
        <f>"00556"</f>
        <v>00556</v>
      </c>
      <c r="B285" s="1" t="str">
        <f>"سعيد"</f>
        <v>سعيد</v>
      </c>
      <c r="C285" s="1" t="str">
        <f>"ماندني"</f>
        <v>ماندني</v>
      </c>
      <c r="D285" s="1">
        <v>3465000</v>
      </c>
    </row>
    <row r="286" spans="1:4" x14ac:dyDescent="0.2">
      <c r="A286" s="1" t="str">
        <f>"00559"</f>
        <v>00559</v>
      </c>
      <c r="B286" s="1" t="str">
        <f>"رضا"</f>
        <v>رضا</v>
      </c>
      <c r="C286" s="1" t="str">
        <f>"مشکور"</f>
        <v>مشکور</v>
      </c>
      <c r="D286" s="1">
        <v>3465000</v>
      </c>
    </row>
    <row r="287" spans="1:4" x14ac:dyDescent="0.2">
      <c r="A287" s="1" t="str">
        <f>"00560"</f>
        <v>00560</v>
      </c>
      <c r="B287" s="1" t="str">
        <f>"وحيد"</f>
        <v>وحيد</v>
      </c>
      <c r="C287" s="1" t="str">
        <f>"منصوري"</f>
        <v>منصوري</v>
      </c>
      <c r="D287" s="1">
        <v>3465000</v>
      </c>
    </row>
    <row r="288" spans="1:4" x14ac:dyDescent="0.2">
      <c r="A288" s="1" t="str">
        <f>"00561"</f>
        <v>00561</v>
      </c>
      <c r="B288" s="1" t="str">
        <f>"حسن"</f>
        <v>حسن</v>
      </c>
      <c r="C288" s="1" t="str">
        <f>"منصوري"</f>
        <v>منصوري</v>
      </c>
      <c r="D288" s="1">
        <v>4620000</v>
      </c>
    </row>
    <row r="289" spans="1:4" x14ac:dyDescent="0.2">
      <c r="A289" s="1" t="str">
        <f>"00562"</f>
        <v>00562</v>
      </c>
      <c r="B289" s="1" t="str">
        <f>"محمد امين"</f>
        <v>محمد امين</v>
      </c>
      <c r="C289" s="1" t="str">
        <f>"ميرزائي فراشبندي"</f>
        <v>ميرزائي فراشبندي</v>
      </c>
      <c r="D289" s="1">
        <v>5500000</v>
      </c>
    </row>
    <row r="290" spans="1:4" x14ac:dyDescent="0.2">
      <c r="A290" s="1" t="str">
        <f>"00563"</f>
        <v>00563</v>
      </c>
      <c r="B290" s="1" t="str">
        <f>"احمدرضا"</f>
        <v>احمدرضا</v>
      </c>
      <c r="C290" s="1" t="str">
        <f>"وطن خواه"</f>
        <v>وطن خواه</v>
      </c>
      <c r="D290" s="1">
        <v>4620000</v>
      </c>
    </row>
    <row r="291" spans="1:4" x14ac:dyDescent="0.2">
      <c r="A291" s="1" t="str">
        <f>"00564"</f>
        <v>00564</v>
      </c>
      <c r="B291" s="1" t="str">
        <f>"سعيد"</f>
        <v>سعيد</v>
      </c>
      <c r="C291" s="1" t="str">
        <f>"هاشمي"</f>
        <v>هاشمي</v>
      </c>
      <c r="D291" s="1">
        <v>4620000</v>
      </c>
    </row>
    <row r="292" spans="1:4" x14ac:dyDescent="0.2">
      <c r="A292" s="1" t="str">
        <f>"00565"</f>
        <v>00565</v>
      </c>
      <c r="B292" s="1" t="str">
        <f>"عباس"</f>
        <v>عباس</v>
      </c>
      <c r="C292" s="1" t="str">
        <f>"يزداني"</f>
        <v>يزداني</v>
      </c>
      <c r="D292" s="1">
        <v>4620000</v>
      </c>
    </row>
    <row r="293" spans="1:4" x14ac:dyDescent="0.2">
      <c r="A293" s="1" t="str">
        <f>"00594"</f>
        <v>00594</v>
      </c>
      <c r="B293" s="1" t="str">
        <f>"مهدي"</f>
        <v>مهدي</v>
      </c>
      <c r="C293" s="1" t="str">
        <f>"احمديان مفرد"</f>
        <v>احمديان مفرد</v>
      </c>
      <c r="D293" s="1">
        <v>5500000</v>
      </c>
    </row>
    <row r="294" spans="1:4" x14ac:dyDescent="0.2">
      <c r="A294" s="1" t="str">
        <f>"00595"</f>
        <v>00595</v>
      </c>
      <c r="B294" s="1" t="str">
        <f>"امين"</f>
        <v>امين</v>
      </c>
      <c r="C294" s="1" t="str">
        <f>"ارجمندي"</f>
        <v>ارجمندي</v>
      </c>
      <c r="D294" s="1">
        <v>5500000</v>
      </c>
    </row>
    <row r="295" spans="1:4" x14ac:dyDescent="0.2">
      <c r="A295" s="1" t="str">
        <f>"00600"</f>
        <v>00600</v>
      </c>
      <c r="B295" s="1" t="str">
        <f>"اسماعيل"</f>
        <v>اسماعيل</v>
      </c>
      <c r="C295" s="1" t="str">
        <f>"هويداپور"</f>
        <v>هويداپور</v>
      </c>
      <c r="D295" s="1">
        <v>5500000</v>
      </c>
    </row>
    <row r="296" spans="1:4" x14ac:dyDescent="0.2">
      <c r="A296" s="1" t="str">
        <f>"00601"</f>
        <v>00601</v>
      </c>
      <c r="B296" s="1" t="str">
        <f>"وحيد"</f>
        <v>وحيد</v>
      </c>
      <c r="C296" s="1" t="str">
        <f>"پاکروان"</f>
        <v>پاکروان</v>
      </c>
      <c r="D296" s="1">
        <v>4125000</v>
      </c>
    </row>
    <row r="297" spans="1:4" x14ac:dyDescent="0.2">
      <c r="A297" s="1" t="str">
        <f>"00602"</f>
        <v>00602</v>
      </c>
      <c r="B297" s="1" t="str">
        <f>"زينب"</f>
        <v>زينب</v>
      </c>
      <c r="C297" s="1" t="str">
        <f>"صمديان مطلق"</f>
        <v>صمديان مطلق</v>
      </c>
      <c r="D297" s="1">
        <v>3465000</v>
      </c>
    </row>
    <row r="298" spans="1:4" x14ac:dyDescent="0.2">
      <c r="A298" s="1" t="str">
        <f>"00603"</f>
        <v>00603</v>
      </c>
      <c r="B298" s="1" t="str">
        <f>"اسماعيل"</f>
        <v>اسماعيل</v>
      </c>
      <c r="C298" s="1" t="str">
        <f>"قاسمي خواه"</f>
        <v>قاسمي خواه</v>
      </c>
      <c r="D298" s="1">
        <v>5500000</v>
      </c>
    </row>
    <row r="299" spans="1:4" x14ac:dyDescent="0.2">
      <c r="A299" s="1" t="str">
        <f>"00604"</f>
        <v>00604</v>
      </c>
      <c r="B299" s="1" t="str">
        <f>"مهدي"</f>
        <v>مهدي</v>
      </c>
      <c r="C299" s="1" t="str">
        <f>"اسدي"</f>
        <v>اسدي</v>
      </c>
      <c r="D299" s="1">
        <v>5500000</v>
      </c>
    </row>
    <row r="300" spans="1:4" x14ac:dyDescent="0.2">
      <c r="A300" s="1" t="str">
        <f>"00606"</f>
        <v>00606</v>
      </c>
      <c r="B300" s="1" t="str">
        <f>"محمدابراهيم"</f>
        <v>محمدابراهيم</v>
      </c>
      <c r="C300" s="1" t="str">
        <f>"اسمعيل پور"</f>
        <v>اسمعيل پور</v>
      </c>
      <c r="D300" s="1">
        <v>4620000</v>
      </c>
    </row>
    <row r="301" spans="1:4" x14ac:dyDescent="0.2">
      <c r="A301" s="1" t="str">
        <f>"00607"</f>
        <v>00607</v>
      </c>
      <c r="B301" s="1" t="str">
        <f>"امين"</f>
        <v>امين</v>
      </c>
      <c r="C301" s="1" t="str">
        <f>"افخمي نسب"</f>
        <v>افخمي نسب</v>
      </c>
      <c r="D301" s="1">
        <v>4620000</v>
      </c>
    </row>
    <row r="302" spans="1:4" x14ac:dyDescent="0.2">
      <c r="A302" s="1" t="str">
        <f>"00608"</f>
        <v>00608</v>
      </c>
      <c r="B302" s="1" t="str">
        <f>"مجتبي"</f>
        <v>مجتبي</v>
      </c>
      <c r="C302" s="1" t="str">
        <f>"بازدار"</f>
        <v>بازدار</v>
      </c>
      <c r="D302" s="1">
        <v>5500000</v>
      </c>
    </row>
    <row r="303" spans="1:4" x14ac:dyDescent="0.2">
      <c r="A303" s="1" t="str">
        <f>"00609"</f>
        <v>00609</v>
      </c>
      <c r="B303" s="1" t="str">
        <f>"ناصر"</f>
        <v>ناصر</v>
      </c>
      <c r="C303" s="1" t="str">
        <f>"بحراني"</f>
        <v>بحراني</v>
      </c>
      <c r="D303" s="1">
        <v>5500000</v>
      </c>
    </row>
    <row r="304" spans="1:4" x14ac:dyDescent="0.2">
      <c r="A304" s="1" t="str">
        <f>"00614"</f>
        <v>00614</v>
      </c>
      <c r="B304" s="1" t="str">
        <f>"مجتبي"</f>
        <v>مجتبي</v>
      </c>
      <c r="C304" s="1" t="str">
        <f>"حسني"</f>
        <v>حسني</v>
      </c>
      <c r="D304" s="1">
        <v>3465000</v>
      </c>
    </row>
    <row r="305" spans="1:4" x14ac:dyDescent="0.2">
      <c r="A305" s="1" t="str">
        <f>"00616"</f>
        <v>00616</v>
      </c>
      <c r="B305" s="1" t="str">
        <f>"حامد"</f>
        <v>حامد</v>
      </c>
      <c r="C305" s="1" t="str">
        <f>"حسين زاده"</f>
        <v>حسين زاده</v>
      </c>
      <c r="D305" s="1">
        <v>5500000</v>
      </c>
    </row>
    <row r="306" spans="1:4" x14ac:dyDescent="0.2">
      <c r="A306" s="1" t="str">
        <f>"00617"</f>
        <v>00617</v>
      </c>
      <c r="B306" s="1" t="str">
        <f>"صادق"</f>
        <v>صادق</v>
      </c>
      <c r="C306" s="1" t="str">
        <f>"دارابي"</f>
        <v>دارابي</v>
      </c>
      <c r="D306" s="1">
        <v>4620000</v>
      </c>
    </row>
    <row r="307" spans="1:4" x14ac:dyDescent="0.2">
      <c r="A307" s="1" t="str">
        <f>"00618"</f>
        <v>00618</v>
      </c>
      <c r="B307" s="1" t="str">
        <f>"صادق"</f>
        <v>صادق</v>
      </c>
      <c r="C307" s="1" t="str">
        <f>"داودي"</f>
        <v>داودي</v>
      </c>
      <c r="D307" s="1">
        <v>5500000</v>
      </c>
    </row>
    <row r="308" spans="1:4" x14ac:dyDescent="0.2">
      <c r="A308" s="1" t="str">
        <f>"00619"</f>
        <v>00619</v>
      </c>
      <c r="B308" s="1" t="str">
        <f>"وحيد"</f>
        <v>وحيد</v>
      </c>
      <c r="C308" s="1" t="str">
        <f>"دردي"</f>
        <v>دردي</v>
      </c>
      <c r="D308" s="1">
        <v>3465000</v>
      </c>
    </row>
    <row r="309" spans="1:4" x14ac:dyDescent="0.2">
      <c r="A309" s="1" t="str">
        <f>"00620"</f>
        <v>00620</v>
      </c>
      <c r="B309" s="1" t="str">
        <f>"سروش"</f>
        <v>سروش</v>
      </c>
      <c r="C309" s="1" t="str">
        <f>"دهقان"</f>
        <v>دهقان</v>
      </c>
      <c r="D309" s="1">
        <v>4620000</v>
      </c>
    </row>
    <row r="310" spans="1:4" x14ac:dyDescent="0.2">
      <c r="A310" s="1" t="str">
        <f>"00621"</f>
        <v>00621</v>
      </c>
      <c r="B310" s="1" t="str">
        <f>"سيده فاطمه"</f>
        <v>سيده فاطمه</v>
      </c>
      <c r="C310" s="1" t="str">
        <f>"رباني زاده"</f>
        <v>رباني زاده</v>
      </c>
      <c r="D310" s="1">
        <v>3465000</v>
      </c>
    </row>
    <row r="311" spans="1:4" x14ac:dyDescent="0.2">
      <c r="A311" s="1" t="str">
        <f>"00622"</f>
        <v>00622</v>
      </c>
      <c r="B311" s="1" t="str">
        <f>"حسين"</f>
        <v>حسين</v>
      </c>
      <c r="C311" s="1" t="str">
        <f>"رشيدي بد"</f>
        <v>رشيدي بد</v>
      </c>
      <c r="D311" s="1">
        <v>3465000</v>
      </c>
    </row>
    <row r="312" spans="1:4" x14ac:dyDescent="0.2">
      <c r="A312" s="1" t="str">
        <f>"00624"</f>
        <v>00624</v>
      </c>
      <c r="B312" s="1" t="str">
        <f>"مينا"</f>
        <v>مينا</v>
      </c>
      <c r="C312" s="1" t="str">
        <f>"زائري"</f>
        <v>زائري</v>
      </c>
      <c r="D312" s="1">
        <v>4125000</v>
      </c>
    </row>
    <row r="313" spans="1:4" x14ac:dyDescent="0.2">
      <c r="A313" s="1" t="str">
        <f>"00625"</f>
        <v>00625</v>
      </c>
      <c r="B313" s="1" t="str">
        <f>"رضا"</f>
        <v>رضا</v>
      </c>
      <c r="C313" s="1" t="str">
        <f>"زنده بودي"</f>
        <v>زنده بودي</v>
      </c>
      <c r="D313" s="1">
        <v>5500000</v>
      </c>
    </row>
    <row r="314" spans="1:4" x14ac:dyDescent="0.2">
      <c r="A314" s="1" t="str">
        <f>"00627"</f>
        <v>00627</v>
      </c>
      <c r="B314" s="1" t="str">
        <f>"مريم"</f>
        <v>مريم</v>
      </c>
      <c r="C314" s="1" t="str">
        <f>"صفاريان"</f>
        <v>صفاريان</v>
      </c>
      <c r="D314" s="1">
        <v>4125000</v>
      </c>
    </row>
    <row r="315" spans="1:4" x14ac:dyDescent="0.2">
      <c r="A315" s="1" t="str">
        <f>"00628"</f>
        <v>00628</v>
      </c>
      <c r="B315" s="1" t="str">
        <f>"رضا"</f>
        <v>رضا</v>
      </c>
      <c r="C315" s="1" t="str">
        <f>"صفري"</f>
        <v>صفري</v>
      </c>
      <c r="D315" s="1">
        <v>4620000</v>
      </c>
    </row>
    <row r="316" spans="1:4" x14ac:dyDescent="0.2">
      <c r="A316" s="1" t="str">
        <f>"00629"</f>
        <v>00629</v>
      </c>
      <c r="B316" s="1" t="str">
        <f>"علي اکبر"</f>
        <v>علي اکبر</v>
      </c>
      <c r="C316" s="1" t="str">
        <f>"غلامي چنگلوايي"</f>
        <v>غلامي چنگلوايي</v>
      </c>
      <c r="D316" s="1">
        <v>4125000</v>
      </c>
    </row>
    <row r="317" spans="1:4" x14ac:dyDescent="0.2">
      <c r="A317" s="1" t="str">
        <f>"00630"</f>
        <v>00630</v>
      </c>
      <c r="B317" s="1" t="str">
        <f>"عباس"</f>
        <v>عباس</v>
      </c>
      <c r="C317" s="1" t="str">
        <f>"قادري"</f>
        <v>قادري</v>
      </c>
      <c r="D317" s="1">
        <v>5500000</v>
      </c>
    </row>
    <row r="318" spans="1:4" x14ac:dyDescent="0.2">
      <c r="A318" s="1" t="str">
        <f>"00631"</f>
        <v>00631</v>
      </c>
      <c r="B318" s="1" t="str">
        <f>"احمد"</f>
        <v>احمد</v>
      </c>
      <c r="C318" s="1" t="str">
        <f>"كشت ريز"</f>
        <v>كشت ريز</v>
      </c>
      <c r="D318" s="1">
        <v>4620000</v>
      </c>
    </row>
    <row r="319" spans="1:4" x14ac:dyDescent="0.2">
      <c r="A319" s="1" t="str">
        <f>"00632"</f>
        <v>00632</v>
      </c>
      <c r="B319" s="1" t="str">
        <f>"احمدرضا"</f>
        <v>احمدرضا</v>
      </c>
      <c r="C319" s="1" t="str">
        <f>"گل بهار حقيقي"</f>
        <v>گل بهار حقيقي</v>
      </c>
      <c r="D319" s="1">
        <v>5500000</v>
      </c>
    </row>
    <row r="320" spans="1:4" x14ac:dyDescent="0.2">
      <c r="A320" s="1" t="str">
        <f>"00634"</f>
        <v>00634</v>
      </c>
      <c r="B320" s="1" t="str">
        <f>"امير"</f>
        <v>امير</v>
      </c>
      <c r="C320" s="1" t="str">
        <f>"ماهوتي"</f>
        <v>ماهوتي</v>
      </c>
      <c r="D320" s="1">
        <v>4620000</v>
      </c>
    </row>
    <row r="321" spans="1:4" x14ac:dyDescent="0.2">
      <c r="A321" s="1" t="str">
        <f>"00635"</f>
        <v>00635</v>
      </c>
      <c r="B321" s="1" t="str">
        <f>"احسان"</f>
        <v>احسان</v>
      </c>
      <c r="C321" s="1" t="str">
        <f>"محبي"</f>
        <v>محبي</v>
      </c>
      <c r="D321" s="1">
        <v>5500000</v>
      </c>
    </row>
    <row r="322" spans="1:4" x14ac:dyDescent="0.2">
      <c r="A322" s="1" t="str">
        <f>"00636"</f>
        <v>00636</v>
      </c>
      <c r="B322" s="1" t="str">
        <f>"حميد"</f>
        <v>حميد</v>
      </c>
      <c r="C322" s="1" t="str">
        <f>"محمدي"</f>
        <v>محمدي</v>
      </c>
      <c r="D322" s="1">
        <v>5500000</v>
      </c>
    </row>
    <row r="323" spans="1:4" x14ac:dyDescent="0.2">
      <c r="A323" s="1" t="str">
        <f>"00637"</f>
        <v>00637</v>
      </c>
      <c r="B323" s="1" t="str">
        <f>"مصطفي"</f>
        <v>مصطفي</v>
      </c>
      <c r="C323" s="1" t="str">
        <f>"مرادپور"</f>
        <v>مرادپور</v>
      </c>
      <c r="D323" s="1">
        <v>5500000</v>
      </c>
    </row>
    <row r="324" spans="1:4" x14ac:dyDescent="0.2">
      <c r="A324" s="1" t="str">
        <f>"00638"</f>
        <v>00638</v>
      </c>
      <c r="B324" s="1" t="str">
        <f>"عبدالرسول"</f>
        <v>عبدالرسول</v>
      </c>
      <c r="C324" s="1" t="str">
        <f>"مهدي پور"</f>
        <v>مهدي پور</v>
      </c>
      <c r="D324" s="1">
        <v>5500000</v>
      </c>
    </row>
    <row r="325" spans="1:4" x14ac:dyDescent="0.2">
      <c r="A325" s="1" t="str">
        <f>"00639"</f>
        <v>00639</v>
      </c>
      <c r="B325" s="1" t="str">
        <f>"امين"</f>
        <v>امين</v>
      </c>
      <c r="C325" s="1" t="str">
        <f>"ناصرپور"</f>
        <v>ناصرپور</v>
      </c>
      <c r="D325" s="1">
        <v>4620000</v>
      </c>
    </row>
    <row r="326" spans="1:4" x14ac:dyDescent="0.2">
      <c r="A326" s="1" t="str">
        <f>"00640"</f>
        <v>00640</v>
      </c>
      <c r="B326" s="1" t="str">
        <f>"فرزاد"</f>
        <v>فرزاد</v>
      </c>
      <c r="C326" s="1" t="str">
        <f>"نجمي جعفرلو"</f>
        <v>نجمي جعفرلو</v>
      </c>
      <c r="D326" s="1">
        <v>4620000</v>
      </c>
    </row>
    <row r="327" spans="1:4" x14ac:dyDescent="0.2">
      <c r="A327" s="1" t="str">
        <f>"00641"</f>
        <v>00641</v>
      </c>
      <c r="B327" s="1" t="str">
        <f>"سيدمحمد"</f>
        <v>سيدمحمد</v>
      </c>
      <c r="C327" s="1" t="str">
        <f>"نصيري سلوشي"</f>
        <v>نصيري سلوشي</v>
      </c>
      <c r="D327" s="1">
        <v>5500000</v>
      </c>
    </row>
    <row r="328" spans="1:4" x14ac:dyDescent="0.2">
      <c r="A328" s="1" t="str">
        <f>"00642"</f>
        <v>00642</v>
      </c>
      <c r="B328" s="1" t="str">
        <f>"رضا"</f>
        <v>رضا</v>
      </c>
      <c r="C328" s="1" t="str">
        <f>"همتي"</f>
        <v>همتي</v>
      </c>
      <c r="D328" s="1">
        <v>4620000</v>
      </c>
    </row>
    <row r="329" spans="1:4" x14ac:dyDescent="0.2">
      <c r="A329" s="1" t="str">
        <f>"00643"</f>
        <v>00643</v>
      </c>
      <c r="B329" s="1" t="str">
        <f>"طيبه"</f>
        <v>طيبه</v>
      </c>
      <c r="C329" s="1" t="str">
        <f>"هنري فر"</f>
        <v>هنري فر</v>
      </c>
      <c r="D329" s="1">
        <v>3465000</v>
      </c>
    </row>
    <row r="330" spans="1:4" x14ac:dyDescent="0.2">
      <c r="A330" s="1" t="str">
        <f>"00645"</f>
        <v>00645</v>
      </c>
      <c r="B330" s="1" t="str">
        <f>"جليل"</f>
        <v>جليل</v>
      </c>
      <c r="C330" s="1" t="str">
        <f>"محرزي"</f>
        <v>محرزي</v>
      </c>
      <c r="D330" s="1">
        <v>4620000</v>
      </c>
    </row>
    <row r="331" spans="1:4" x14ac:dyDescent="0.2">
      <c r="A331" s="1" t="str">
        <f>"00649"</f>
        <v>00649</v>
      </c>
      <c r="B331" s="1" t="str">
        <f>"فريبا"</f>
        <v>فريبا</v>
      </c>
      <c r="C331" s="1" t="str">
        <f>"صيانت"</f>
        <v>صيانت</v>
      </c>
      <c r="D331" s="1">
        <v>3465000</v>
      </c>
    </row>
    <row r="332" spans="1:4" x14ac:dyDescent="0.2">
      <c r="A332" s="1" t="str">
        <f>"00657"</f>
        <v>00657</v>
      </c>
      <c r="B332" s="1" t="str">
        <f>"اسماعيل"</f>
        <v>اسماعيل</v>
      </c>
      <c r="C332" s="1" t="str">
        <f>"شهرياري"</f>
        <v>شهرياري</v>
      </c>
      <c r="D332" s="1">
        <v>5500000</v>
      </c>
    </row>
    <row r="333" spans="1:4" x14ac:dyDescent="0.2">
      <c r="A333" s="1" t="str">
        <f>"00661"</f>
        <v>00661</v>
      </c>
      <c r="B333" s="1" t="str">
        <f>"جواد"</f>
        <v>جواد</v>
      </c>
      <c r="C333" s="1" t="str">
        <f>"حسين زاده"</f>
        <v>حسين زاده</v>
      </c>
      <c r="D333" s="1">
        <v>4125000</v>
      </c>
    </row>
    <row r="334" spans="1:4" x14ac:dyDescent="0.2">
      <c r="A334" s="1" t="str">
        <f>"00663"</f>
        <v>00663</v>
      </c>
      <c r="B334" s="1" t="str">
        <f>"بهرام"</f>
        <v>بهرام</v>
      </c>
      <c r="C334" s="1" t="str">
        <f>"زارعي"</f>
        <v>زارعي</v>
      </c>
      <c r="D334" s="1">
        <v>4620000</v>
      </c>
    </row>
    <row r="335" spans="1:4" x14ac:dyDescent="0.2">
      <c r="A335" s="1" t="str">
        <f>"00664"</f>
        <v>00664</v>
      </c>
      <c r="B335" s="1" t="str">
        <f>"حميد رضا"</f>
        <v>حميد رضا</v>
      </c>
      <c r="C335" s="1" t="str">
        <f>"دهقاني"</f>
        <v>دهقاني</v>
      </c>
      <c r="D335" s="1">
        <v>4620000</v>
      </c>
    </row>
    <row r="336" spans="1:4" x14ac:dyDescent="0.2">
      <c r="A336" s="1" t="str">
        <f>"00665"</f>
        <v>00665</v>
      </c>
      <c r="B336" s="1" t="str">
        <f>"مجيد"</f>
        <v>مجيد</v>
      </c>
      <c r="C336" s="1" t="str">
        <f>"سميعي قصرالدشتي"</f>
        <v>سميعي قصرالدشتي</v>
      </c>
      <c r="D336" s="1">
        <v>4620000</v>
      </c>
    </row>
    <row r="337" spans="1:4" x14ac:dyDescent="0.2">
      <c r="A337" s="1" t="str">
        <f>"00666"</f>
        <v>00666</v>
      </c>
      <c r="B337" s="1" t="str">
        <f>"زهرا"</f>
        <v>زهرا</v>
      </c>
      <c r="C337" s="1" t="str">
        <f>"دانشور"</f>
        <v>دانشور</v>
      </c>
      <c r="D337" s="1">
        <v>4125000</v>
      </c>
    </row>
    <row r="338" spans="1:4" x14ac:dyDescent="0.2">
      <c r="A338" s="1" t="str">
        <f>"00670"</f>
        <v>00670</v>
      </c>
      <c r="B338" s="1" t="str">
        <f>"احمد"</f>
        <v>احمد</v>
      </c>
      <c r="C338" s="1" t="str">
        <f>"صفا"</f>
        <v>صفا</v>
      </c>
      <c r="D338" s="1">
        <v>4620000</v>
      </c>
    </row>
    <row r="339" spans="1:4" x14ac:dyDescent="0.2">
      <c r="A339" s="1" t="str">
        <f>"00672"</f>
        <v>00672</v>
      </c>
      <c r="B339" s="1" t="str">
        <f>"محسن"</f>
        <v>محسن</v>
      </c>
      <c r="C339" s="1" t="str">
        <f>"عباس پور بحراني"</f>
        <v>عباس پور بحراني</v>
      </c>
      <c r="D339" s="1">
        <v>3465000</v>
      </c>
    </row>
    <row r="340" spans="1:4" x14ac:dyDescent="0.2">
      <c r="A340" s="1" t="str">
        <f>"00681"</f>
        <v>00681</v>
      </c>
      <c r="B340" s="1" t="str">
        <f>"علي"</f>
        <v>علي</v>
      </c>
      <c r="C340" s="1" t="str">
        <f>"اسمعيلي"</f>
        <v>اسمعيلي</v>
      </c>
      <c r="D340" s="1">
        <v>4620000</v>
      </c>
    </row>
    <row r="341" spans="1:4" x14ac:dyDescent="0.2">
      <c r="A341" s="1" t="str">
        <f>"00699"</f>
        <v>00699</v>
      </c>
      <c r="B341" s="1" t="str">
        <f>"حسن"</f>
        <v>حسن</v>
      </c>
      <c r="C341" s="1" t="str">
        <f>"حيدريان"</f>
        <v>حيدريان</v>
      </c>
      <c r="D341" s="1">
        <v>4620000</v>
      </c>
    </row>
    <row r="342" spans="1:4" x14ac:dyDescent="0.2">
      <c r="A342" s="1" t="str">
        <f>"00703"</f>
        <v>00703</v>
      </c>
      <c r="B342" s="1" t="str">
        <f>"محمدحسين"</f>
        <v>محمدحسين</v>
      </c>
      <c r="C342" s="1" t="str">
        <f>"دريابگرد"</f>
        <v>دريابگرد</v>
      </c>
      <c r="D342" s="1">
        <v>3465000</v>
      </c>
    </row>
    <row r="343" spans="1:4" x14ac:dyDescent="0.2">
      <c r="A343" s="1" t="str">
        <f>"00712"</f>
        <v>00712</v>
      </c>
      <c r="B343" s="1" t="str">
        <f>"محسن"</f>
        <v>محسن</v>
      </c>
      <c r="C343" s="1" t="str">
        <f>"خورشيدي"</f>
        <v>خورشيدي</v>
      </c>
      <c r="D343" s="1">
        <v>5500000</v>
      </c>
    </row>
    <row r="344" spans="1:4" x14ac:dyDescent="0.2">
      <c r="A344" s="1" t="str">
        <f>"00716"</f>
        <v>00716</v>
      </c>
      <c r="B344" s="1" t="str">
        <f>"شهربانو"</f>
        <v>شهربانو</v>
      </c>
      <c r="C344" s="1" t="str">
        <f>"قايدزاده مخبلندي"</f>
        <v>قايدزاده مخبلندي</v>
      </c>
      <c r="D344" s="1">
        <v>3465000</v>
      </c>
    </row>
    <row r="345" spans="1:4" x14ac:dyDescent="0.2">
      <c r="A345" s="1" t="str">
        <f>"00733"</f>
        <v>00733</v>
      </c>
      <c r="B345" s="1" t="str">
        <f>"محمد"</f>
        <v>محمد</v>
      </c>
      <c r="C345" s="1" t="str">
        <f>"چم کوري"</f>
        <v>چم کوري</v>
      </c>
      <c r="D345" s="1">
        <v>4620000</v>
      </c>
    </row>
    <row r="346" spans="1:4" x14ac:dyDescent="0.2">
      <c r="A346" s="1" t="str">
        <f>"00744"</f>
        <v>00744</v>
      </c>
      <c r="B346" s="1" t="str">
        <f>"منصور"</f>
        <v>منصور</v>
      </c>
      <c r="C346" s="1" t="str">
        <f>"صفايان آزاد"</f>
        <v>صفايان آزاد</v>
      </c>
      <c r="D346" s="1">
        <v>4620000</v>
      </c>
    </row>
    <row r="347" spans="1:4" x14ac:dyDescent="0.2">
      <c r="A347" s="1" t="str">
        <f>"00745"</f>
        <v>00745</v>
      </c>
      <c r="B347" s="1" t="str">
        <f>"بهروز"</f>
        <v>بهروز</v>
      </c>
      <c r="C347" s="1" t="str">
        <f>"بحراني"</f>
        <v>بحراني</v>
      </c>
      <c r="D347" s="1">
        <v>5500000</v>
      </c>
    </row>
    <row r="348" spans="1:4" x14ac:dyDescent="0.2">
      <c r="A348" s="1" t="str">
        <f>"00748"</f>
        <v>00748</v>
      </c>
      <c r="B348" s="1" t="str">
        <f>"يعقوب"</f>
        <v>يعقوب</v>
      </c>
      <c r="C348" s="1" t="str">
        <f>"افراز"</f>
        <v>افراز</v>
      </c>
      <c r="D348" s="1">
        <v>4620000</v>
      </c>
    </row>
    <row r="349" spans="1:4" x14ac:dyDescent="0.2">
      <c r="A349" s="1" t="str">
        <f>"00759"</f>
        <v>00759</v>
      </c>
      <c r="B349" s="1" t="str">
        <f>"داريوش"</f>
        <v>داريوش</v>
      </c>
      <c r="C349" s="1" t="str">
        <f>"گرگين"</f>
        <v>گرگين</v>
      </c>
      <c r="D349" s="1">
        <v>5500000</v>
      </c>
    </row>
    <row r="350" spans="1:4" x14ac:dyDescent="0.2">
      <c r="A350" s="1" t="str">
        <f>"00762"</f>
        <v>00762</v>
      </c>
      <c r="B350" s="1" t="str">
        <f>"صديقه"</f>
        <v>صديقه</v>
      </c>
      <c r="C350" s="1" t="str">
        <f>"سالمي زاده"</f>
        <v>سالمي زاده</v>
      </c>
      <c r="D350" s="1">
        <v>4125000</v>
      </c>
    </row>
    <row r="351" spans="1:4" x14ac:dyDescent="0.2">
      <c r="A351" s="1" t="str">
        <f>"00763"</f>
        <v>00763</v>
      </c>
      <c r="B351" s="1" t="str">
        <f>"داوود"</f>
        <v>داوود</v>
      </c>
      <c r="C351" s="1" t="str">
        <f>"حاجي نژاد"</f>
        <v>حاجي نژاد</v>
      </c>
      <c r="D351" s="1">
        <v>5500000</v>
      </c>
    </row>
    <row r="352" spans="1:4" x14ac:dyDescent="0.2">
      <c r="A352" s="1" t="str">
        <f>"00767"</f>
        <v>00767</v>
      </c>
      <c r="B352" s="1" t="str">
        <f>"محمد سعيد"</f>
        <v>محمد سعيد</v>
      </c>
      <c r="C352" s="1" t="str">
        <f>"احتشامي نيا"</f>
        <v>احتشامي نيا</v>
      </c>
      <c r="D352" s="1">
        <v>3465000</v>
      </c>
    </row>
    <row r="353" spans="1:4" x14ac:dyDescent="0.2">
      <c r="A353" s="1" t="str">
        <f>"00768"</f>
        <v>00768</v>
      </c>
      <c r="B353" s="1" t="str">
        <f>"کسري"</f>
        <v>کسري</v>
      </c>
      <c r="C353" s="1" t="str">
        <f>"اشتري"</f>
        <v>اشتري</v>
      </c>
      <c r="D353" s="1">
        <v>3465000</v>
      </c>
    </row>
    <row r="354" spans="1:4" x14ac:dyDescent="0.2">
      <c r="A354" s="1" t="str">
        <f>"00769"</f>
        <v>00769</v>
      </c>
      <c r="B354" s="1" t="str">
        <f>"مرتضي"</f>
        <v>مرتضي</v>
      </c>
      <c r="C354" s="1" t="str">
        <f>"ايمري"</f>
        <v>ايمري</v>
      </c>
      <c r="D354" s="1">
        <v>4620000</v>
      </c>
    </row>
    <row r="355" spans="1:4" x14ac:dyDescent="0.2">
      <c r="A355" s="1" t="str">
        <f>"00770"</f>
        <v>00770</v>
      </c>
      <c r="B355" s="1" t="str">
        <f>"حميد"</f>
        <v>حميد</v>
      </c>
      <c r="C355" s="1" t="str">
        <f>"آل عبدي"</f>
        <v>آل عبدي</v>
      </c>
      <c r="D355" s="1">
        <v>5500000</v>
      </c>
    </row>
    <row r="356" spans="1:4" x14ac:dyDescent="0.2">
      <c r="A356" s="1" t="str">
        <f>"00771"</f>
        <v>00771</v>
      </c>
      <c r="B356" s="1" t="str">
        <f>"عبيد"</f>
        <v>عبيد</v>
      </c>
      <c r="C356" s="1" t="str">
        <f>"بابائي"</f>
        <v>بابائي</v>
      </c>
      <c r="D356" s="1">
        <v>3465000</v>
      </c>
    </row>
    <row r="357" spans="1:4" x14ac:dyDescent="0.2">
      <c r="A357" s="1" t="str">
        <f>"00772"</f>
        <v>00772</v>
      </c>
      <c r="B357" s="1" t="str">
        <f>"عباس"</f>
        <v>عباس</v>
      </c>
      <c r="C357" s="1" t="str">
        <f>"بيات"</f>
        <v>بيات</v>
      </c>
      <c r="D357" s="1">
        <v>4620000</v>
      </c>
    </row>
    <row r="358" spans="1:4" x14ac:dyDescent="0.2">
      <c r="A358" s="1" t="str">
        <f>"00773"</f>
        <v>00773</v>
      </c>
      <c r="B358" s="1" t="str">
        <f>"بهنام"</f>
        <v>بهنام</v>
      </c>
      <c r="C358" s="1" t="str">
        <f>"داسمه"</f>
        <v>داسمه</v>
      </c>
      <c r="D358" s="1">
        <v>4620000</v>
      </c>
    </row>
    <row r="359" spans="1:4" x14ac:dyDescent="0.2">
      <c r="A359" s="1" t="str">
        <f>"00774"</f>
        <v>00774</v>
      </c>
      <c r="B359" s="1" t="str">
        <f>"رضا"</f>
        <v>رضا</v>
      </c>
      <c r="C359" s="1" t="str">
        <f>"درکهء"</f>
        <v>درکهء</v>
      </c>
      <c r="D359" s="1">
        <v>4620000</v>
      </c>
    </row>
    <row r="360" spans="1:4" x14ac:dyDescent="0.2">
      <c r="A360" s="1" t="str">
        <f>"00775"</f>
        <v>00775</v>
      </c>
      <c r="B360" s="1" t="str">
        <f>"محسن"</f>
        <v>محسن</v>
      </c>
      <c r="C360" s="1" t="str">
        <f>"رشيدي کوچي"</f>
        <v>رشيدي کوچي</v>
      </c>
      <c r="D360" s="1">
        <v>4620000</v>
      </c>
    </row>
    <row r="361" spans="1:4" x14ac:dyDescent="0.2">
      <c r="A361" s="1" t="str">
        <f>"00776"</f>
        <v>00776</v>
      </c>
      <c r="B361" s="1" t="str">
        <f>"مرتضي"</f>
        <v>مرتضي</v>
      </c>
      <c r="C361" s="1" t="str">
        <f>"زائري"</f>
        <v>زائري</v>
      </c>
      <c r="D361" s="1">
        <v>4620000</v>
      </c>
    </row>
    <row r="362" spans="1:4" x14ac:dyDescent="0.2">
      <c r="A362" s="1" t="str">
        <f>"00778"</f>
        <v>00778</v>
      </c>
      <c r="B362" s="1" t="str">
        <f>"محمود"</f>
        <v>محمود</v>
      </c>
      <c r="C362" s="1" t="str">
        <f>"عبدلي نديکي"</f>
        <v>عبدلي نديکي</v>
      </c>
      <c r="D362" s="1">
        <v>4620000</v>
      </c>
    </row>
    <row r="363" spans="1:4" x14ac:dyDescent="0.2">
      <c r="A363" s="1" t="str">
        <f>"00780"</f>
        <v>00780</v>
      </c>
      <c r="B363" s="1" t="str">
        <f>"حسين"</f>
        <v>حسين</v>
      </c>
      <c r="C363" s="1" t="str">
        <f>"فردين پور"</f>
        <v>فردين پور</v>
      </c>
      <c r="D363" s="1">
        <v>4620000</v>
      </c>
    </row>
    <row r="364" spans="1:4" x14ac:dyDescent="0.2">
      <c r="A364" s="1" t="str">
        <f>"00781"</f>
        <v>00781</v>
      </c>
      <c r="B364" s="1" t="str">
        <f>"محسن"</f>
        <v>محسن</v>
      </c>
      <c r="C364" s="1" t="str">
        <f>"فلاح زاده ابرقويي"</f>
        <v>فلاح زاده ابرقويي</v>
      </c>
      <c r="D364" s="1">
        <v>4620000</v>
      </c>
    </row>
    <row r="365" spans="1:4" x14ac:dyDescent="0.2">
      <c r="A365" s="1" t="str">
        <f>"00782"</f>
        <v>00782</v>
      </c>
      <c r="B365" s="1" t="str">
        <f>"ميثم"</f>
        <v>ميثم</v>
      </c>
      <c r="C365" s="1" t="str">
        <f>"قلاوند"</f>
        <v>قلاوند</v>
      </c>
      <c r="D365" s="1">
        <v>4620000</v>
      </c>
    </row>
    <row r="366" spans="1:4" x14ac:dyDescent="0.2">
      <c r="A366" s="1" t="str">
        <f>"00783"</f>
        <v>00783</v>
      </c>
      <c r="B366" s="1" t="str">
        <f>"رضا"</f>
        <v>رضا</v>
      </c>
      <c r="C366" s="1" t="str">
        <f>"قيطاسي"</f>
        <v>قيطاسي</v>
      </c>
      <c r="D366" s="1">
        <v>3465000</v>
      </c>
    </row>
    <row r="367" spans="1:4" x14ac:dyDescent="0.2">
      <c r="A367" s="1" t="str">
        <f>"00784"</f>
        <v>00784</v>
      </c>
      <c r="B367" s="1" t="str">
        <f>"عباس"</f>
        <v>عباس</v>
      </c>
      <c r="C367" s="1" t="str">
        <f>"كاظمي"</f>
        <v>كاظمي</v>
      </c>
      <c r="D367" s="1">
        <v>3465000</v>
      </c>
    </row>
    <row r="368" spans="1:4" x14ac:dyDescent="0.2">
      <c r="A368" s="1" t="str">
        <f>"00785"</f>
        <v>00785</v>
      </c>
      <c r="B368" s="1" t="str">
        <f>"عليرضا"</f>
        <v>عليرضا</v>
      </c>
      <c r="C368" s="1" t="str">
        <f>"كهن"</f>
        <v>كهن</v>
      </c>
      <c r="D368" s="1">
        <v>4620000</v>
      </c>
    </row>
    <row r="369" spans="1:4" x14ac:dyDescent="0.2">
      <c r="A369" s="1" t="str">
        <f>"00787"</f>
        <v>00787</v>
      </c>
      <c r="B369" s="1" t="str">
        <f>"سجاد"</f>
        <v>سجاد</v>
      </c>
      <c r="C369" s="1" t="str">
        <f>"مرادي عبداليوسفي"</f>
        <v>مرادي عبداليوسفي</v>
      </c>
      <c r="D369" s="1">
        <v>4620000</v>
      </c>
    </row>
    <row r="370" spans="1:4" x14ac:dyDescent="0.2">
      <c r="A370" s="1" t="str">
        <f>"00788"</f>
        <v>00788</v>
      </c>
      <c r="B370" s="1" t="str">
        <f>"مرتضي"</f>
        <v>مرتضي</v>
      </c>
      <c r="C370" s="1" t="str">
        <f>"مرادي کوچي"</f>
        <v>مرادي کوچي</v>
      </c>
      <c r="D370" s="1">
        <v>4620000</v>
      </c>
    </row>
    <row r="371" spans="1:4" x14ac:dyDescent="0.2">
      <c r="A371" s="1" t="str">
        <f>"00789"</f>
        <v>00789</v>
      </c>
      <c r="B371" s="1" t="str">
        <f>"وحيد"</f>
        <v>وحيد</v>
      </c>
      <c r="C371" s="1" t="str">
        <f>"مسعودي مقدم"</f>
        <v>مسعودي مقدم</v>
      </c>
      <c r="D371" s="1">
        <v>4620000</v>
      </c>
    </row>
    <row r="372" spans="1:4" x14ac:dyDescent="0.2">
      <c r="A372" s="1" t="str">
        <f>"00790"</f>
        <v>00790</v>
      </c>
      <c r="B372" s="1" t="str">
        <f>"محمد"</f>
        <v>محمد</v>
      </c>
      <c r="C372" s="1" t="str">
        <f>"مقدس زاده"</f>
        <v>مقدس زاده</v>
      </c>
      <c r="D372" s="1">
        <v>4620000</v>
      </c>
    </row>
    <row r="373" spans="1:4" x14ac:dyDescent="0.2">
      <c r="A373" s="1" t="str">
        <f>"00791"</f>
        <v>00791</v>
      </c>
      <c r="B373" s="1" t="str">
        <f>"علي"</f>
        <v>علي</v>
      </c>
      <c r="C373" s="1" t="str">
        <f>"ملائي محلي"</f>
        <v>ملائي محلي</v>
      </c>
      <c r="D373" s="1">
        <v>4620000</v>
      </c>
    </row>
    <row r="374" spans="1:4" x14ac:dyDescent="0.2">
      <c r="A374" s="1" t="str">
        <f>"00792"</f>
        <v>00792</v>
      </c>
      <c r="B374" s="1" t="str">
        <f>"محمدعلي"</f>
        <v>محمدعلي</v>
      </c>
      <c r="C374" s="1" t="str">
        <f>"نجاتي"</f>
        <v>نجاتي</v>
      </c>
      <c r="D374" s="1">
        <v>4620000</v>
      </c>
    </row>
    <row r="375" spans="1:4" x14ac:dyDescent="0.2">
      <c r="A375" s="1" t="str">
        <f>"00793"</f>
        <v>00793</v>
      </c>
      <c r="B375" s="1" t="str">
        <f>"حسين"</f>
        <v>حسين</v>
      </c>
      <c r="C375" s="1" t="str">
        <f>"نصيري"</f>
        <v>نصيري</v>
      </c>
      <c r="D375" s="1">
        <v>4620000</v>
      </c>
    </row>
    <row r="376" spans="1:4" x14ac:dyDescent="0.2">
      <c r="A376" s="1" t="str">
        <f>"00795"</f>
        <v>00795</v>
      </c>
      <c r="B376" s="1" t="str">
        <f>"فرهاد"</f>
        <v>فرهاد</v>
      </c>
      <c r="C376" s="1" t="str">
        <f>"رزمي"</f>
        <v>رزمي</v>
      </c>
      <c r="D376" s="1">
        <v>5500000</v>
      </c>
    </row>
    <row r="377" spans="1:4" x14ac:dyDescent="0.2">
      <c r="A377" s="1" t="str">
        <f>"00797"</f>
        <v>00797</v>
      </c>
      <c r="B377" s="1" t="str">
        <f>"مسعود"</f>
        <v>مسعود</v>
      </c>
      <c r="C377" s="1" t="str">
        <f>"احمدپور"</f>
        <v>احمدپور</v>
      </c>
      <c r="D377" s="1">
        <v>3465000</v>
      </c>
    </row>
    <row r="378" spans="1:4" x14ac:dyDescent="0.2">
      <c r="A378" s="1" t="str">
        <f>"00798"</f>
        <v>00798</v>
      </c>
      <c r="B378" s="1" t="str">
        <f>"محمدصادق"</f>
        <v>محمدصادق</v>
      </c>
      <c r="C378" s="1" t="str">
        <f>"الماسي"</f>
        <v>الماسي</v>
      </c>
      <c r="D378" s="1">
        <v>4125000</v>
      </c>
    </row>
    <row r="379" spans="1:4" x14ac:dyDescent="0.2">
      <c r="A379" s="1" t="str">
        <f>"00799"</f>
        <v>00799</v>
      </c>
      <c r="B379" s="1" t="str">
        <f>"حسين"</f>
        <v>حسين</v>
      </c>
      <c r="C379" s="1" t="str">
        <f>"پرواز"</f>
        <v>پرواز</v>
      </c>
      <c r="D379" s="1">
        <v>5500000</v>
      </c>
    </row>
    <row r="380" spans="1:4" x14ac:dyDescent="0.2">
      <c r="A380" s="1" t="str">
        <f>"00800"</f>
        <v>00800</v>
      </c>
      <c r="B380" s="1" t="str">
        <f>"بهمن"</f>
        <v>بهمن</v>
      </c>
      <c r="C380" s="1" t="str">
        <f>"خدادوستان شهرکي"</f>
        <v>خدادوستان شهرکي</v>
      </c>
      <c r="D380" s="1">
        <v>5500000</v>
      </c>
    </row>
    <row r="381" spans="1:4" x14ac:dyDescent="0.2">
      <c r="A381" s="1" t="str">
        <f>"00801"</f>
        <v>00801</v>
      </c>
      <c r="B381" s="1" t="str">
        <f>"عليرضا"</f>
        <v>عليرضا</v>
      </c>
      <c r="C381" s="1" t="str">
        <f>"رزمي"</f>
        <v>رزمي</v>
      </c>
      <c r="D381" s="1">
        <v>4620000</v>
      </c>
    </row>
    <row r="382" spans="1:4" x14ac:dyDescent="0.2">
      <c r="A382" s="1" t="str">
        <f>"00802"</f>
        <v>00802</v>
      </c>
      <c r="B382" s="1" t="str">
        <f>"محمدباقر"</f>
        <v>محمدباقر</v>
      </c>
      <c r="C382" s="1" t="str">
        <f>"رنجبر"</f>
        <v>رنجبر</v>
      </c>
      <c r="D382" s="1">
        <v>4620000</v>
      </c>
    </row>
    <row r="383" spans="1:4" x14ac:dyDescent="0.2">
      <c r="A383" s="1" t="str">
        <f>"00804"</f>
        <v>00804</v>
      </c>
      <c r="B383" s="1" t="str">
        <f>"علي"</f>
        <v>علي</v>
      </c>
      <c r="C383" s="1" t="str">
        <f>"گلابي"</f>
        <v>گلابي</v>
      </c>
      <c r="D383" s="1">
        <v>4620000</v>
      </c>
    </row>
    <row r="384" spans="1:4" x14ac:dyDescent="0.2">
      <c r="A384" s="1" t="str">
        <f>"00805"</f>
        <v>00805</v>
      </c>
      <c r="B384" s="1" t="str">
        <f>"حميد"</f>
        <v>حميد</v>
      </c>
      <c r="C384" s="1" t="str">
        <f>"محمودي پيام"</f>
        <v>محمودي پيام</v>
      </c>
      <c r="D384" s="1">
        <v>4620000</v>
      </c>
    </row>
    <row r="385" spans="1:4" x14ac:dyDescent="0.2">
      <c r="A385" s="1" t="str">
        <f>"00806"</f>
        <v>00806</v>
      </c>
      <c r="B385" s="1" t="str">
        <f>"مصطفي"</f>
        <v>مصطفي</v>
      </c>
      <c r="C385" s="1" t="str">
        <f>"مرادي"</f>
        <v>مرادي</v>
      </c>
      <c r="D385" s="1">
        <v>4620000</v>
      </c>
    </row>
    <row r="386" spans="1:4" x14ac:dyDescent="0.2">
      <c r="A386" s="1" t="str">
        <f>"00807"</f>
        <v>00807</v>
      </c>
      <c r="B386" s="1" t="str">
        <f>"محسن"</f>
        <v>محسن</v>
      </c>
      <c r="C386" s="1" t="str">
        <f>"ملکي"</f>
        <v>ملکي</v>
      </c>
      <c r="D386" s="1">
        <v>4620000</v>
      </c>
    </row>
    <row r="387" spans="1:4" x14ac:dyDescent="0.2">
      <c r="A387" s="1" t="str">
        <f>"00808"</f>
        <v>00808</v>
      </c>
      <c r="B387" s="1" t="str">
        <f>"رضا"</f>
        <v>رضا</v>
      </c>
      <c r="C387" s="1" t="str">
        <f>"نگهبان"</f>
        <v>نگهبان</v>
      </c>
      <c r="D387" s="1">
        <v>3465000</v>
      </c>
    </row>
    <row r="388" spans="1:4" x14ac:dyDescent="0.2">
      <c r="A388" s="1" t="str">
        <f>"00809"</f>
        <v>00809</v>
      </c>
      <c r="B388" s="1" t="str">
        <f>"حسين"</f>
        <v>حسين</v>
      </c>
      <c r="C388" s="1" t="str">
        <f>"سماواتي"</f>
        <v>سماواتي</v>
      </c>
      <c r="D388" s="1">
        <v>5500000</v>
      </c>
    </row>
    <row r="389" spans="1:4" x14ac:dyDescent="0.2">
      <c r="A389" s="1" t="str">
        <f>"00835"</f>
        <v>00835</v>
      </c>
      <c r="B389" s="1" t="str">
        <f>"صادق"</f>
        <v>صادق</v>
      </c>
      <c r="C389" s="1" t="str">
        <f>"عباسي"</f>
        <v>عباسي</v>
      </c>
      <c r="D389" s="1">
        <v>5500000</v>
      </c>
    </row>
    <row r="390" spans="1:4" x14ac:dyDescent="0.2">
      <c r="A390" s="1" t="str">
        <f>"00840"</f>
        <v>00840</v>
      </c>
      <c r="B390" s="1" t="str">
        <f>"سعيد"</f>
        <v>سعيد</v>
      </c>
      <c r="C390" s="1" t="str">
        <f>"اکبري"</f>
        <v>اکبري</v>
      </c>
      <c r="D390" s="1">
        <v>4125000</v>
      </c>
    </row>
    <row r="391" spans="1:4" x14ac:dyDescent="0.2">
      <c r="A391" s="1" t="str">
        <f>"00841"</f>
        <v>00841</v>
      </c>
      <c r="B391" s="1" t="str">
        <f>"يوسف"</f>
        <v>يوسف</v>
      </c>
      <c r="C391" s="1" t="str">
        <f>"آهنين جان"</f>
        <v>آهنين جان</v>
      </c>
      <c r="D391" s="1">
        <v>4620000</v>
      </c>
    </row>
    <row r="392" spans="1:4" x14ac:dyDescent="0.2">
      <c r="A392" s="1" t="str">
        <f>"00842"</f>
        <v>00842</v>
      </c>
      <c r="B392" s="1" t="str">
        <f>"نعمت اله"</f>
        <v>نعمت اله</v>
      </c>
      <c r="C392" s="1" t="str">
        <f>"احمدي ديرين"</f>
        <v>احمدي ديرين</v>
      </c>
      <c r="D392" s="1">
        <v>3465000</v>
      </c>
    </row>
    <row r="393" spans="1:4" x14ac:dyDescent="0.2">
      <c r="A393" s="1" t="str">
        <f>"00844"</f>
        <v>00844</v>
      </c>
      <c r="B393" s="1" t="str">
        <f>"محمدرضا"</f>
        <v>محمدرضا</v>
      </c>
      <c r="C393" s="1" t="str">
        <f>"چاووشيان نائيني"</f>
        <v>چاووشيان نائيني</v>
      </c>
      <c r="D393" s="1">
        <v>5500000</v>
      </c>
    </row>
    <row r="394" spans="1:4" x14ac:dyDescent="0.2">
      <c r="A394" s="1" t="str">
        <f>"00845"</f>
        <v>00845</v>
      </c>
      <c r="B394" s="1" t="str">
        <f>"مهدي"</f>
        <v>مهدي</v>
      </c>
      <c r="C394" s="1" t="str">
        <f>"حسيني"</f>
        <v>حسيني</v>
      </c>
      <c r="D394" s="1">
        <v>5500000</v>
      </c>
    </row>
    <row r="395" spans="1:4" x14ac:dyDescent="0.2">
      <c r="A395" s="1" t="str">
        <f>"00846"</f>
        <v>00846</v>
      </c>
      <c r="B395" s="1" t="str">
        <f>"حميد"</f>
        <v>حميد</v>
      </c>
      <c r="C395" s="1" t="str">
        <f>"رضايي"</f>
        <v>رضايي</v>
      </c>
      <c r="D395" s="1">
        <v>3465000</v>
      </c>
    </row>
    <row r="396" spans="1:4" x14ac:dyDescent="0.2">
      <c r="A396" s="1" t="str">
        <f>"00847"</f>
        <v>00847</v>
      </c>
      <c r="B396" s="1" t="str">
        <f>"امين"</f>
        <v>امين</v>
      </c>
      <c r="C396" s="1" t="str">
        <f>"رودحله پور"</f>
        <v>رودحله پور</v>
      </c>
      <c r="D396" s="1">
        <v>5500000</v>
      </c>
    </row>
    <row r="397" spans="1:4" x14ac:dyDescent="0.2">
      <c r="A397" s="1" t="str">
        <f>"00848"</f>
        <v>00848</v>
      </c>
      <c r="B397" s="1" t="str">
        <f>"سلمان"</f>
        <v>سلمان</v>
      </c>
      <c r="C397" s="1" t="str">
        <f>"شجاعي خو"</f>
        <v>شجاعي خو</v>
      </c>
      <c r="D397" s="1">
        <v>4620000</v>
      </c>
    </row>
    <row r="398" spans="1:4" x14ac:dyDescent="0.2">
      <c r="A398" s="1" t="str">
        <f>"00849"</f>
        <v>00849</v>
      </c>
      <c r="B398" s="1" t="str">
        <f>"مرتضي"</f>
        <v>مرتضي</v>
      </c>
      <c r="C398" s="1" t="str">
        <f>"شريفيان"</f>
        <v>شريفيان</v>
      </c>
      <c r="D398" s="1">
        <v>4620000</v>
      </c>
    </row>
    <row r="399" spans="1:4" x14ac:dyDescent="0.2">
      <c r="A399" s="1" t="str">
        <f>"00850"</f>
        <v>00850</v>
      </c>
      <c r="B399" s="1" t="str">
        <f>"رضا"</f>
        <v>رضا</v>
      </c>
      <c r="C399" s="1" t="str">
        <f>"شکرانه"</f>
        <v>شکرانه</v>
      </c>
      <c r="D399" s="1">
        <v>4620000</v>
      </c>
    </row>
    <row r="400" spans="1:4" x14ac:dyDescent="0.2">
      <c r="A400" s="1" t="str">
        <f>"00851"</f>
        <v>00851</v>
      </c>
      <c r="B400" s="1" t="str">
        <f>"حسن"</f>
        <v>حسن</v>
      </c>
      <c r="C400" s="1" t="str">
        <f>"شيخياني"</f>
        <v>شيخياني</v>
      </c>
      <c r="D400" s="1">
        <v>5500000</v>
      </c>
    </row>
    <row r="401" spans="1:4" x14ac:dyDescent="0.2">
      <c r="A401" s="1" t="str">
        <f>"00852"</f>
        <v>00852</v>
      </c>
      <c r="B401" s="1" t="str">
        <f>"علي"</f>
        <v>علي</v>
      </c>
      <c r="C401" s="1" t="str">
        <f>"صالحي"</f>
        <v>صالحي</v>
      </c>
      <c r="D401" s="1">
        <v>4620000</v>
      </c>
    </row>
    <row r="402" spans="1:4" x14ac:dyDescent="0.2">
      <c r="A402" s="1" t="str">
        <f>"00853"</f>
        <v>00853</v>
      </c>
      <c r="B402" s="1" t="str">
        <f>"مهدي"</f>
        <v>مهدي</v>
      </c>
      <c r="C402" s="1" t="str">
        <f>"صفري"</f>
        <v>صفري</v>
      </c>
      <c r="D402" s="1">
        <v>4620000</v>
      </c>
    </row>
    <row r="403" spans="1:4" x14ac:dyDescent="0.2">
      <c r="A403" s="1" t="str">
        <f>"00854"</f>
        <v>00854</v>
      </c>
      <c r="B403" s="1" t="str">
        <f>"علي"</f>
        <v>علي</v>
      </c>
      <c r="C403" s="1" t="str">
        <f>"عطاپوريان"</f>
        <v>عطاپوريان</v>
      </c>
      <c r="D403" s="1">
        <v>4620000</v>
      </c>
    </row>
    <row r="404" spans="1:4" x14ac:dyDescent="0.2">
      <c r="A404" s="1" t="str">
        <f>"00855"</f>
        <v>00855</v>
      </c>
      <c r="B404" s="1" t="str">
        <f>"ايوب"</f>
        <v>ايوب</v>
      </c>
      <c r="C404" s="1" t="str">
        <f>"عليزاده"</f>
        <v>عليزاده</v>
      </c>
      <c r="D404" s="1">
        <v>3465000</v>
      </c>
    </row>
    <row r="405" spans="1:4" x14ac:dyDescent="0.2">
      <c r="A405" s="1" t="str">
        <f>"00856"</f>
        <v>00856</v>
      </c>
      <c r="B405" s="1" t="str">
        <f>"محمد"</f>
        <v>محمد</v>
      </c>
      <c r="C405" s="1" t="str">
        <f>"غلامي مندلي"</f>
        <v>غلامي مندلي</v>
      </c>
      <c r="D405" s="1">
        <v>4620000</v>
      </c>
    </row>
    <row r="406" spans="1:4" x14ac:dyDescent="0.2">
      <c r="A406" s="1" t="str">
        <f>"00858"</f>
        <v>00858</v>
      </c>
      <c r="B406" s="1" t="str">
        <f>"عرفان"</f>
        <v>عرفان</v>
      </c>
      <c r="C406" s="1" t="str">
        <f>"محمدي"</f>
        <v>محمدي</v>
      </c>
      <c r="D406" s="1">
        <v>4125000</v>
      </c>
    </row>
    <row r="407" spans="1:4" x14ac:dyDescent="0.2">
      <c r="A407" s="1" t="str">
        <f>"00860"</f>
        <v>00860</v>
      </c>
      <c r="B407" s="1" t="str">
        <f>"سيد عبدالحميد"</f>
        <v>سيد عبدالحميد</v>
      </c>
      <c r="C407" s="1" t="str">
        <f>"موسوي"</f>
        <v>موسوي</v>
      </c>
      <c r="D407" s="1">
        <v>5500000</v>
      </c>
    </row>
    <row r="408" spans="1:4" x14ac:dyDescent="0.2">
      <c r="A408" s="1" t="str">
        <f>"00861"</f>
        <v>00861</v>
      </c>
      <c r="B408" s="1" t="str">
        <f>"زين العابدين"</f>
        <v>زين العابدين</v>
      </c>
      <c r="C408" s="1" t="str">
        <f>"ميرکي"</f>
        <v>ميرکي</v>
      </c>
      <c r="D408" s="1">
        <v>4620000</v>
      </c>
    </row>
    <row r="409" spans="1:4" x14ac:dyDescent="0.2">
      <c r="A409" s="1" t="str">
        <f>"00862"</f>
        <v>00862</v>
      </c>
      <c r="B409" s="1" t="str">
        <f>"محمدجواد"</f>
        <v>محمدجواد</v>
      </c>
      <c r="C409" s="1" t="str">
        <f>"يزدان پناه"</f>
        <v>يزدان پناه</v>
      </c>
      <c r="D409" s="1">
        <v>5500000</v>
      </c>
    </row>
    <row r="410" spans="1:4" x14ac:dyDescent="0.2">
      <c r="A410" s="1" t="str">
        <f>"00863"</f>
        <v>00863</v>
      </c>
      <c r="B410" s="1" t="str">
        <f>"هادي"</f>
        <v>هادي</v>
      </c>
      <c r="C410" s="1" t="str">
        <f>"آب رخت"</f>
        <v>آب رخت</v>
      </c>
      <c r="D410" s="1">
        <v>3465000</v>
      </c>
    </row>
    <row r="411" spans="1:4" x14ac:dyDescent="0.2">
      <c r="A411" s="1" t="str">
        <f>"00865"</f>
        <v>00865</v>
      </c>
      <c r="B411" s="1" t="str">
        <f>"محمد"</f>
        <v>محمد</v>
      </c>
      <c r="C411" s="1" t="str">
        <f>"احمدي"</f>
        <v>احمدي</v>
      </c>
      <c r="D411" s="1">
        <v>5500000</v>
      </c>
    </row>
    <row r="412" spans="1:4" x14ac:dyDescent="0.2">
      <c r="A412" s="1" t="str">
        <f>"00866"</f>
        <v>00866</v>
      </c>
      <c r="B412" s="1" t="str">
        <f>"اميدرضا"</f>
        <v>اميدرضا</v>
      </c>
      <c r="C412" s="1" t="str">
        <f>"ايزدي"</f>
        <v>ايزدي</v>
      </c>
      <c r="D412" s="1">
        <v>5500000</v>
      </c>
    </row>
    <row r="413" spans="1:4" x14ac:dyDescent="0.2">
      <c r="A413" s="1" t="str">
        <f>"00867"</f>
        <v>00867</v>
      </c>
      <c r="B413" s="1" t="str">
        <f>"سيد محمد علي"</f>
        <v>سيد محمد علي</v>
      </c>
      <c r="C413" s="1" t="str">
        <f>"باقري"</f>
        <v>باقري</v>
      </c>
      <c r="D413" s="1">
        <v>4620000</v>
      </c>
    </row>
    <row r="414" spans="1:4" x14ac:dyDescent="0.2">
      <c r="A414" s="1" t="str">
        <f>"00869"</f>
        <v>00869</v>
      </c>
      <c r="B414" s="1" t="str">
        <f>"موسي"</f>
        <v>موسي</v>
      </c>
      <c r="C414" s="1" t="str">
        <f>"خدري"</f>
        <v>خدري</v>
      </c>
      <c r="D414" s="1">
        <v>4125000</v>
      </c>
    </row>
    <row r="415" spans="1:4" x14ac:dyDescent="0.2">
      <c r="A415" s="1" t="str">
        <f>"00870"</f>
        <v>00870</v>
      </c>
      <c r="B415" s="1" t="str">
        <f>"سينا"</f>
        <v>سينا</v>
      </c>
      <c r="C415" s="1" t="str">
        <f>"دشتستاني نژاد"</f>
        <v>دشتستاني نژاد</v>
      </c>
      <c r="D415" s="1">
        <v>4125000</v>
      </c>
    </row>
    <row r="416" spans="1:4" x14ac:dyDescent="0.2">
      <c r="A416" s="1" t="str">
        <f>"00871"</f>
        <v>00871</v>
      </c>
      <c r="B416" s="1" t="str">
        <f>"مسعود"</f>
        <v>مسعود</v>
      </c>
      <c r="C416" s="1" t="str">
        <f>"سهرابي تيمورلو"</f>
        <v>سهرابي تيمورلو</v>
      </c>
      <c r="D416" s="1">
        <v>4125000</v>
      </c>
    </row>
    <row r="417" spans="1:4" x14ac:dyDescent="0.2">
      <c r="A417" s="1" t="str">
        <f>"00872"</f>
        <v>00872</v>
      </c>
      <c r="B417" s="1" t="str">
        <f>"سيدرضا"</f>
        <v>سيدرضا</v>
      </c>
      <c r="C417" s="1" t="str">
        <f>"شجاع الدين"</f>
        <v>شجاع الدين</v>
      </c>
      <c r="D417" s="1">
        <v>5500000</v>
      </c>
    </row>
    <row r="418" spans="1:4" x14ac:dyDescent="0.2">
      <c r="A418" s="1" t="str">
        <f>"00873"</f>
        <v>00873</v>
      </c>
      <c r="B418" s="1" t="str">
        <f>"علي"</f>
        <v>علي</v>
      </c>
      <c r="C418" s="1" t="str">
        <f>"شهرياري"</f>
        <v>شهرياري</v>
      </c>
      <c r="D418" s="1">
        <v>4620000</v>
      </c>
    </row>
    <row r="419" spans="1:4" x14ac:dyDescent="0.2">
      <c r="A419" s="1" t="str">
        <f>"00874"</f>
        <v>00874</v>
      </c>
      <c r="B419" s="1" t="str">
        <f>"مجيد"</f>
        <v>مجيد</v>
      </c>
      <c r="C419" s="1" t="str">
        <f>"صادقي"</f>
        <v>صادقي</v>
      </c>
      <c r="D419" s="1">
        <v>4125000</v>
      </c>
    </row>
    <row r="420" spans="1:4" x14ac:dyDescent="0.2">
      <c r="A420" s="1" t="str">
        <f>"00875"</f>
        <v>00875</v>
      </c>
      <c r="B420" s="1" t="str">
        <f>"امين"</f>
        <v>امين</v>
      </c>
      <c r="C420" s="1" t="str">
        <f>"عطايي"</f>
        <v>عطايي</v>
      </c>
      <c r="D420" s="1">
        <v>5500000</v>
      </c>
    </row>
    <row r="421" spans="1:4" x14ac:dyDescent="0.2">
      <c r="A421" s="1" t="str">
        <f>"00876"</f>
        <v>00876</v>
      </c>
      <c r="B421" s="1" t="str">
        <f>"يحيي"</f>
        <v>يحيي</v>
      </c>
      <c r="C421" s="1" t="str">
        <f>"غلامي"</f>
        <v>غلامي</v>
      </c>
      <c r="D421" s="1">
        <v>5500000</v>
      </c>
    </row>
    <row r="422" spans="1:4" x14ac:dyDescent="0.2">
      <c r="A422" s="1" t="str">
        <f>"00877"</f>
        <v>00877</v>
      </c>
      <c r="B422" s="1" t="str">
        <f>"مجتبي"</f>
        <v>مجتبي</v>
      </c>
      <c r="C422" s="1" t="str">
        <f>"محمدپور شورباخلو"</f>
        <v>محمدپور شورباخلو</v>
      </c>
      <c r="D422" s="1">
        <v>4125000</v>
      </c>
    </row>
    <row r="423" spans="1:4" x14ac:dyDescent="0.2">
      <c r="A423" s="1" t="str">
        <f>"00878"</f>
        <v>00878</v>
      </c>
      <c r="B423" s="1" t="str">
        <f>"سجاد"</f>
        <v>سجاد</v>
      </c>
      <c r="C423" s="1" t="str">
        <f>"محمدي"</f>
        <v>محمدي</v>
      </c>
      <c r="D423" s="1">
        <v>4125000</v>
      </c>
    </row>
    <row r="424" spans="1:4" x14ac:dyDescent="0.2">
      <c r="A424" s="1" t="str">
        <f>"00879"</f>
        <v>00879</v>
      </c>
      <c r="B424" s="1" t="str">
        <f>"ايوب"</f>
        <v>ايوب</v>
      </c>
      <c r="C424" s="1" t="str">
        <f>"محمودآبادي"</f>
        <v>محمودآبادي</v>
      </c>
      <c r="D424" s="1">
        <v>3465000</v>
      </c>
    </row>
    <row r="425" spans="1:4" x14ac:dyDescent="0.2">
      <c r="A425" s="1" t="str">
        <f>"00880"</f>
        <v>00880</v>
      </c>
      <c r="B425" s="1" t="str">
        <f>"جاويد"</f>
        <v>جاويد</v>
      </c>
      <c r="C425" s="1" t="str">
        <f>"ميرشکاري"</f>
        <v>ميرشکاري</v>
      </c>
      <c r="D425" s="1">
        <v>3465000</v>
      </c>
    </row>
    <row r="426" spans="1:4" x14ac:dyDescent="0.2">
      <c r="A426" s="1" t="str">
        <f>"00882"</f>
        <v>00882</v>
      </c>
      <c r="B426" s="1" t="str">
        <f>"امين"</f>
        <v>امين</v>
      </c>
      <c r="C426" s="1" t="str">
        <f>"يزدي"</f>
        <v>يزدي</v>
      </c>
      <c r="D426" s="1">
        <v>5500000</v>
      </c>
    </row>
    <row r="427" spans="1:4" x14ac:dyDescent="0.2">
      <c r="A427" s="1" t="str">
        <f>"00883"</f>
        <v>00883</v>
      </c>
      <c r="B427" s="1" t="str">
        <f>"حميد"</f>
        <v>حميد</v>
      </c>
      <c r="C427" s="1" t="str">
        <f>"بادروح"</f>
        <v>بادروح</v>
      </c>
      <c r="D427" s="1">
        <v>4125000</v>
      </c>
    </row>
    <row r="428" spans="1:4" x14ac:dyDescent="0.2">
      <c r="A428" s="1" t="str">
        <f>"00884"</f>
        <v>00884</v>
      </c>
      <c r="B428" s="1" t="str">
        <f>"صادق"</f>
        <v>صادق</v>
      </c>
      <c r="C428" s="1" t="str">
        <f>"بناري"</f>
        <v>بناري</v>
      </c>
      <c r="D428" s="1">
        <v>4125000</v>
      </c>
    </row>
    <row r="429" spans="1:4" x14ac:dyDescent="0.2">
      <c r="A429" s="1" t="str">
        <f>"00888"</f>
        <v>00888</v>
      </c>
      <c r="B429" s="1" t="str">
        <f>"جواد"</f>
        <v>جواد</v>
      </c>
      <c r="C429" s="1" t="str">
        <f>"رحيم زاده کچوئي"</f>
        <v>رحيم زاده کچوئي</v>
      </c>
      <c r="D429" s="1">
        <v>4620000</v>
      </c>
    </row>
    <row r="430" spans="1:4" x14ac:dyDescent="0.2">
      <c r="A430" s="1" t="str">
        <f>"00893"</f>
        <v>00893</v>
      </c>
      <c r="B430" s="1" t="str">
        <f>"يعقوب"</f>
        <v>يعقوب</v>
      </c>
      <c r="C430" s="1" t="str">
        <f>"صفوي"</f>
        <v>صفوي</v>
      </c>
      <c r="D430" s="1">
        <v>5500000</v>
      </c>
    </row>
    <row r="431" spans="1:4" x14ac:dyDescent="0.2">
      <c r="A431" s="1" t="str">
        <f>"00895"</f>
        <v>00895</v>
      </c>
      <c r="B431" s="1" t="str">
        <f>"رضا"</f>
        <v>رضا</v>
      </c>
      <c r="C431" s="1" t="str">
        <f>"ولي"</f>
        <v>ولي</v>
      </c>
      <c r="D431" s="1">
        <v>5500000</v>
      </c>
    </row>
    <row r="432" spans="1:4" x14ac:dyDescent="0.2">
      <c r="A432" s="1" t="str">
        <f>"00897"</f>
        <v>00897</v>
      </c>
      <c r="B432" s="1" t="str">
        <f>"اکبر"</f>
        <v>اکبر</v>
      </c>
      <c r="C432" s="1" t="str">
        <f>"بهاروند"</f>
        <v>بهاروند</v>
      </c>
      <c r="D432" s="1">
        <v>4620000</v>
      </c>
    </row>
    <row r="433" spans="1:4" x14ac:dyDescent="0.2">
      <c r="A433" s="1" t="str">
        <f>"00898"</f>
        <v>00898</v>
      </c>
      <c r="B433" s="1" t="str">
        <f>"محمدرضا"</f>
        <v>محمدرضا</v>
      </c>
      <c r="C433" s="1" t="str">
        <f>"آزادمنش"</f>
        <v>آزادمنش</v>
      </c>
      <c r="D433" s="1">
        <v>4620000</v>
      </c>
    </row>
    <row r="434" spans="1:4" x14ac:dyDescent="0.2">
      <c r="A434" s="1" t="str">
        <f>"00899"</f>
        <v>00899</v>
      </c>
      <c r="B434" s="1" t="str">
        <f>"احمد"</f>
        <v>احمد</v>
      </c>
      <c r="C434" s="1" t="str">
        <f>"هوشمندي"</f>
        <v>هوشمندي</v>
      </c>
      <c r="D434" s="1">
        <v>4620000</v>
      </c>
    </row>
    <row r="435" spans="1:4" x14ac:dyDescent="0.2">
      <c r="A435" s="1" t="str">
        <f>"00900"</f>
        <v>00900</v>
      </c>
      <c r="B435" s="1" t="str">
        <f>"اسماعيل"</f>
        <v>اسماعيل</v>
      </c>
      <c r="C435" s="1" t="str">
        <f>"مغانلو رحيمي زاده"</f>
        <v>مغانلو رحيمي زاده</v>
      </c>
      <c r="D435" s="1">
        <v>3465000</v>
      </c>
    </row>
    <row r="436" spans="1:4" x14ac:dyDescent="0.2">
      <c r="A436" s="1" t="str">
        <f>"00901"</f>
        <v>00901</v>
      </c>
      <c r="B436" s="1" t="str">
        <f>"پيمان"</f>
        <v>پيمان</v>
      </c>
      <c r="C436" s="1" t="str">
        <f>"بحريني"</f>
        <v>بحريني</v>
      </c>
      <c r="D436" s="1">
        <v>3465000</v>
      </c>
    </row>
    <row r="437" spans="1:4" x14ac:dyDescent="0.2">
      <c r="A437" s="1" t="str">
        <f>"00902"</f>
        <v>00902</v>
      </c>
      <c r="B437" s="1" t="str">
        <f>"علي"</f>
        <v>علي</v>
      </c>
      <c r="C437" s="1" t="str">
        <f>"پاژنگ"</f>
        <v>پاژنگ</v>
      </c>
      <c r="D437" s="1">
        <v>4620000</v>
      </c>
    </row>
    <row r="438" spans="1:4" x14ac:dyDescent="0.2">
      <c r="A438" s="1" t="str">
        <f>"00903"</f>
        <v>00903</v>
      </c>
      <c r="B438" s="1" t="str">
        <f>"محمدکاظم"</f>
        <v>محمدکاظم</v>
      </c>
      <c r="C438" s="1" t="str">
        <f>"توکلي"</f>
        <v>توکلي</v>
      </c>
      <c r="D438" s="1">
        <v>4620000</v>
      </c>
    </row>
    <row r="439" spans="1:4" x14ac:dyDescent="0.2">
      <c r="A439" s="1" t="str">
        <f>"00904"</f>
        <v>00904</v>
      </c>
      <c r="B439" s="1" t="str">
        <f>"مهدي"</f>
        <v>مهدي</v>
      </c>
      <c r="C439" s="1" t="str">
        <f>"جمالي"</f>
        <v>جمالي</v>
      </c>
      <c r="D439" s="1">
        <v>3465000</v>
      </c>
    </row>
    <row r="440" spans="1:4" x14ac:dyDescent="0.2">
      <c r="A440" s="1" t="str">
        <f>"00905"</f>
        <v>00905</v>
      </c>
      <c r="B440" s="1" t="str">
        <f>"محسن"</f>
        <v>محسن</v>
      </c>
      <c r="C440" s="1" t="str">
        <f>"حياتي"</f>
        <v>حياتي</v>
      </c>
      <c r="D440" s="1">
        <v>4620000</v>
      </c>
    </row>
    <row r="441" spans="1:4" x14ac:dyDescent="0.2">
      <c r="A441" s="1" t="str">
        <f>"00906"</f>
        <v>00906</v>
      </c>
      <c r="B441" s="1" t="str">
        <f>"حسين"</f>
        <v>حسين</v>
      </c>
      <c r="C441" s="1" t="str">
        <f>"خوهک"</f>
        <v>خوهک</v>
      </c>
      <c r="D441" s="1">
        <v>3465000</v>
      </c>
    </row>
    <row r="442" spans="1:4" x14ac:dyDescent="0.2">
      <c r="A442" s="1" t="str">
        <f>"00907"</f>
        <v>00907</v>
      </c>
      <c r="B442" s="1" t="str">
        <f>"مقداد"</f>
        <v>مقداد</v>
      </c>
      <c r="C442" s="1" t="str">
        <f>"ديرنه"</f>
        <v>ديرنه</v>
      </c>
      <c r="D442" s="1">
        <v>4620000</v>
      </c>
    </row>
    <row r="443" spans="1:4" x14ac:dyDescent="0.2">
      <c r="A443" s="1" t="str">
        <f>"00908"</f>
        <v>00908</v>
      </c>
      <c r="B443" s="1" t="str">
        <f>"حسين"</f>
        <v>حسين</v>
      </c>
      <c r="C443" s="1" t="str">
        <f>"شيخياني"</f>
        <v>شيخياني</v>
      </c>
      <c r="D443" s="1">
        <v>4620000</v>
      </c>
    </row>
    <row r="444" spans="1:4" x14ac:dyDescent="0.2">
      <c r="A444" s="1" t="str">
        <f>"00909"</f>
        <v>00909</v>
      </c>
      <c r="B444" s="1" t="str">
        <f>"عبدالله"</f>
        <v>عبدالله</v>
      </c>
      <c r="C444" s="1" t="str">
        <f>"عالي پور"</f>
        <v>عالي پور</v>
      </c>
      <c r="D444" s="1">
        <v>3465000</v>
      </c>
    </row>
    <row r="445" spans="1:4" x14ac:dyDescent="0.2">
      <c r="A445" s="1" t="str">
        <f>"00910"</f>
        <v>00910</v>
      </c>
      <c r="B445" s="1" t="str">
        <f>"مهدي"</f>
        <v>مهدي</v>
      </c>
      <c r="C445" s="1" t="str">
        <f>"كسرائي"</f>
        <v>كسرائي</v>
      </c>
      <c r="D445" s="1">
        <v>4620000</v>
      </c>
    </row>
    <row r="446" spans="1:4" x14ac:dyDescent="0.2">
      <c r="A446" s="1" t="str">
        <f>"00911"</f>
        <v>00911</v>
      </c>
      <c r="B446" s="1" t="str">
        <f>"مصيب"</f>
        <v>مصيب</v>
      </c>
      <c r="C446" s="1" t="str">
        <f>"كشاورز"</f>
        <v>كشاورز</v>
      </c>
      <c r="D446" s="1">
        <v>3465000</v>
      </c>
    </row>
    <row r="447" spans="1:4" x14ac:dyDescent="0.2">
      <c r="A447" s="1" t="str">
        <f>"00912"</f>
        <v>00912</v>
      </c>
      <c r="B447" s="1" t="str">
        <f>"مهدي"</f>
        <v>مهدي</v>
      </c>
      <c r="C447" s="1" t="str">
        <f>"مغداني"</f>
        <v>مغداني</v>
      </c>
      <c r="D447" s="1">
        <v>3465000</v>
      </c>
    </row>
    <row r="448" spans="1:4" x14ac:dyDescent="0.2">
      <c r="A448" s="1" t="str">
        <f>"00916"</f>
        <v>00916</v>
      </c>
      <c r="B448" s="1" t="str">
        <f>"عبدالرحيم"</f>
        <v>عبدالرحيم</v>
      </c>
      <c r="C448" s="1" t="str">
        <f>"آب يار"</f>
        <v>آب يار</v>
      </c>
      <c r="D448" s="1">
        <v>4620000</v>
      </c>
    </row>
    <row r="449" spans="1:4" x14ac:dyDescent="0.2">
      <c r="A449" s="1" t="str">
        <f>"00917"</f>
        <v>00917</v>
      </c>
      <c r="B449" s="1" t="str">
        <f>"ميثم"</f>
        <v>ميثم</v>
      </c>
      <c r="C449" s="1" t="str">
        <f>"آبائي"</f>
        <v>آبائي</v>
      </c>
      <c r="D449" s="1">
        <v>4620000</v>
      </c>
    </row>
    <row r="450" spans="1:4" x14ac:dyDescent="0.2">
      <c r="A450" s="1" t="str">
        <f>"00918"</f>
        <v>00918</v>
      </c>
      <c r="B450" s="1" t="str">
        <f>"محمدعلي"</f>
        <v>محمدعلي</v>
      </c>
      <c r="C450" s="1" t="str">
        <f>"آبادي"</f>
        <v>آبادي</v>
      </c>
      <c r="D450" s="1">
        <v>4620000</v>
      </c>
    </row>
    <row r="451" spans="1:4" x14ac:dyDescent="0.2">
      <c r="A451" s="1" t="str">
        <f>"00919"</f>
        <v>00919</v>
      </c>
      <c r="B451" s="1" t="str">
        <f>"اکبر"</f>
        <v>اکبر</v>
      </c>
      <c r="C451" s="1" t="str">
        <f>"آذربخش"</f>
        <v>آذربخش</v>
      </c>
      <c r="D451" s="1">
        <v>3465000</v>
      </c>
    </row>
    <row r="452" spans="1:4" x14ac:dyDescent="0.2">
      <c r="A452" s="1" t="str">
        <f>"00920"</f>
        <v>00920</v>
      </c>
      <c r="B452" s="1" t="str">
        <f>"احمد"</f>
        <v>احمد</v>
      </c>
      <c r="C452" s="1" t="str">
        <f>"اسماعيلي"</f>
        <v>اسماعيلي</v>
      </c>
      <c r="D452" s="1">
        <v>3465000</v>
      </c>
    </row>
    <row r="453" spans="1:4" x14ac:dyDescent="0.2">
      <c r="A453" s="1" t="str">
        <f>"00923"</f>
        <v>00923</v>
      </c>
      <c r="B453" s="1" t="str">
        <f>"قاسم"</f>
        <v>قاسم</v>
      </c>
      <c r="C453" s="1" t="str">
        <f>"اکراميان"</f>
        <v>اکراميان</v>
      </c>
      <c r="D453" s="1">
        <v>4620000</v>
      </c>
    </row>
    <row r="454" spans="1:4" x14ac:dyDescent="0.2">
      <c r="A454" s="1" t="str">
        <f>"00924"</f>
        <v>00924</v>
      </c>
      <c r="B454" s="1" t="str">
        <f>"بهنام"</f>
        <v>بهنام</v>
      </c>
      <c r="C454" s="1" t="str">
        <f>"اميني"</f>
        <v>اميني</v>
      </c>
      <c r="D454" s="1">
        <v>4620000</v>
      </c>
    </row>
    <row r="455" spans="1:4" x14ac:dyDescent="0.2">
      <c r="A455" s="1" t="str">
        <f>"00925"</f>
        <v>00925</v>
      </c>
      <c r="B455" s="1" t="str">
        <f>"سياوش"</f>
        <v>سياوش</v>
      </c>
      <c r="C455" s="1" t="str">
        <f>"ايرانپور"</f>
        <v>ايرانپور</v>
      </c>
      <c r="D455" s="1">
        <v>5500000</v>
      </c>
    </row>
    <row r="456" spans="1:4" x14ac:dyDescent="0.2">
      <c r="A456" s="1" t="str">
        <f>"00926"</f>
        <v>00926</v>
      </c>
      <c r="B456" s="1" t="str">
        <f>"حسين"</f>
        <v>حسين</v>
      </c>
      <c r="C456" s="1" t="str">
        <f>"بادسار"</f>
        <v>بادسار</v>
      </c>
      <c r="D456" s="1">
        <v>4620000</v>
      </c>
    </row>
    <row r="457" spans="1:4" x14ac:dyDescent="0.2">
      <c r="A457" s="1" t="str">
        <f>"00929"</f>
        <v>00929</v>
      </c>
      <c r="B457" s="1" t="str">
        <f>"علي اصغر"</f>
        <v>علي اصغر</v>
      </c>
      <c r="C457" s="1" t="str">
        <f>"بوستان"</f>
        <v>بوستان</v>
      </c>
      <c r="D457" s="1">
        <v>4620000</v>
      </c>
    </row>
    <row r="458" spans="1:4" x14ac:dyDescent="0.2">
      <c r="A458" s="1" t="str">
        <f>"00930"</f>
        <v>00930</v>
      </c>
      <c r="B458" s="1" t="str">
        <f>"فيض اله"</f>
        <v>فيض اله</v>
      </c>
      <c r="C458" s="1" t="str">
        <f>"بهي مقدم"</f>
        <v>بهي مقدم</v>
      </c>
      <c r="D458" s="1">
        <v>4620000</v>
      </c>
    </row>
    <row r="459" spans="1:4" x14ac:dyDescent="0.2">
      <c r="A459" s="1" t="str">
        <f>"00932"</f>
        <v>00932</v>
      </c>
      <c r="B459" s="1" t="str">
        <f>"مختار"</f>
        <v>مختار</v>
      </c>
      <c r="C459" s="1" t="str">
        <f>"جعفري"</f>
        <v>جعفري</v>
      </c>
      <c r="D459" s="1">
        <v>4620000</v>
      </c>
    </row>
    <row r="460" spans="1:4" x14ac:dyDescent="0.2">
      <c r="A460" s="1" t="str">
        <f>"00933"</f>
        <v>00933</v>
      </c>
      <c r="B460" s="1" t="str">
        <f>"پيام"</f>
        <v>پيام</v>
      </c>
      <c r="C460" s="1" t="str">
        <f>"جعفري زاده"</f>
        <v>جعفري زاده</v>
      </c>
      <c r="D460" s="1">
        <v>4620000</v>
      </c>
    </row>
    <row r="461" spans="1:4" x14ac:dyDescent="0.2">
      <c r="A461" s="1" t="str">
        <f>"00935"</f>
        <v>00935</v>
      </c>
      <c r="B461" s="1" t="str">
        <f>"حسين"</f>
        <v>حسين</v>
      </c>
      <c r="C461" s="1" t="str">
        <f>"چغادکي نژاد"</f>
        <v>چغادکي نژاد</v>
      </c>
      <c r="D461" s="1">
        <v>4620000</v>
      </c>
    </row>
    <row r="462" spans="1:4" x14ac:dyDescent="0.2">
      <c r="A462" s="1" t="str">
        <f>"00936"</f>
        <v>00936</v>
      </c>
      <c r="B462" s="1" t="str">
        <f>"سيدمحمد"</f>
        <v>سيدمحمد</v>
      </c>
      <c r="C462" s="1" t="str">
        <f>"حسيني"</f>
        <v>حسيني</v>
      </c>
      <c r="D462" s="1">
        <v>5500000</v>
      </c>
    </row>
    <row r="463" spans="1:4" x14ac:dyDescent="0.2">
      <c r="A463" s="1" t="str">
        <f>"00938"</f>
        <v>00938</v>
      </c>
      <c r="B463" s="1" t="str">
        <f>"فرشاد"</f>
        <v>فرشاد</v>
      </c>
      <c r="C463" s="1" t="str">
        <f>"خدري"</f>
        <v>خدري</v>
      </c>
      <c r="D463" s="1">
        <v>4620000</v>
      </c>
    </row>
    <row r="464" spans="1:4" x14ac:dyDescent="0.2">
      <c r="A464" s="1" t="str">
        <f>"00939"</f>
        <v>00939</v>
      </c>
      <c r="B464" s="1" t="str">
        <f>"مهدي"</f>
        <v>مهدي</v>
      </c>
      <c r="C464" s="1" t="str">
        <f>"خليلي"</f>
        <v>خليلي</v>
      </c>
      <c r="D464" s="1">
        <v>4620000</v>
      </c>
    </row>
    <row r="465" spans="1:4" x14ac:dyDescent="0.2">
      <c r="A465" s="1" t="str">
        <f>"00941"</f>
        <v>00941</v>
      </c>
      <c r="B465" s="1" t="str">
        <f>"عباس"</f>
        <v>عباس</v>
      </c>
      <c r="C465" s="1" t="str">
        <f>"دريسي"</f>
        <v>دريسي</v>
      </c>
      <c r="D465" s="1">
        <v>4620000</v>
      </c>
    </row>
    <row r="466" spans="1:4" x14ac:dyDescent="0.2">
      <c r="A466" s="1" t="str">
        <f>"00942"</f>
        <v>00942</v>
      </c>
      <c r="B466" s="1" t="str">
        <f>"سعيد"</f>
        <v>سعيد</v>
      </c>
      <c r="C466" s="1" t="str">
        <f>"دشتي"</f>
        <v>دشتي</v>
      </c>
      <c r="D466" s="1">
        <v>4620000</v>
      </c>
    </row>
    <row r="467" spans="1:4" x14ac:dyDescent="0.2">
      <c r="A467" s="1" t="str">
        <f>"00943"</f>
        <v>00943</v>
      </c>
      <c r="B467" s="1" t="str">
        <f>"يحيي"</f>
        <v>يحيي</v>
      </c>
      <c r="C467" s="1" t="str">
        <f>"دهقان"</f>
        <v>دهقان</v>
      </c>
      <c r="D467" s="1">
        <v>5500000</v>
      </c>
    </row>
    <row r="468" spans="1:4" x14ac:dyDescent="0.2">
      <c r="A468" s="1" t="str">
        <f>"00946"</f>
        <v>00946</v>
      </c>
      <c r="B468" s="1" t="str">
        <f>"فتح اله"</f>
        <v>فتح اله</v>
      </c>
      <c r="C468" s="1" t="str">
        <f>"روانان"</f>
        <v>روانان</v>
      </c>
      <c r="D468" s="1">
        <v>4620000</v>
      </c>
    </row>
    <row r="469" spans="1:4" x14ac:dyDescent="0.2">
      <c r="A469" s="1" t="str">
        <f>"00947"</f>
        <v>00947</v>
      </c>
      <c r="B469" s="1" t="str">
        <f>"عليرضا"</f>
        <v>عليرضا</v>
      </c>
      <c r="C469" s="1" t="str">
        <f>"زارع پور"</f>
        <v>زارع پور</v>
      </c>
      <c r="D469" s="1">
        <v>4620000</v>
      </c>
    </row>
    <row r="470" spans="1:4" x14ac:dyDescent="0.2">
      <c r="A470" s="1" t="str">
        <f>"00948"</f>
        <v>00948</v>
      </c>
      <c r="B470" s="1" t="str">
        <f>"سعيد"</f>
        <v>سعيد</v>
      </c>
      <c r="C470" s="1" t="str">
        <f>"زارعي"</f>
        <v>زارعي</v>
      </c>
      <c r="D470" s="1">
        <v>3465000</v>
      </c>
    </row>
    <row r="471" spans="1:4" x14ac:dyDescent="0.2">
      <c r="A471" s="1" t="str">
        <f>"00949"</f>
        <v>00949</v>
      </c>
      <c r="B471" s="1" t="str">
        <f>"رضا"</f>
        <v>رضا</v>
      </c>
      <c r="C471" s="1" t="str">
        <f>"زبردست"</f>
        <v>زبردست</v>
      </c>
      <c r="D471" s="1">
        <v>3465000</v>
      </c>
    </row>
    <row r="472" spans="1:4" x14ac:dyDescent="0.2">
      <c r="A472" s="1" t="str">
        <f>"00950"</f>
        <v>00950</v>
      </c>
      <c r="B472" s="1" t="str">
        <f>"قاسم"</f>
        <v>قاسم</v>
      </c>
      <c r="C472" s="1" t="str">
        <f>"زنده بودي"</f>
        <v>زنده بودي</v>
      </c>
      <c r="D472" s="1">
        <v>4620000</v>
      </c>
    </row>
    <row r="473" spans="1:4" x14ac:dyDescent="0.2">
      <c r="A473" s="1" t="str">
        <f>"00951"</f>
        <v>00951</v>
      </c>
      <c r="B473" s="1" t="str">
        <f>"شهرام"</f>
        <v>شهرام</v>
      </c>
      <c r="C473" s="1" t="str">
        <f>"زنگنه"</f>
        <v>زنگنه</v>
      </c>
      <c r="D473" s="1">
        <v>4620000</v>
      </c>
    </row>
    <row r="474" spans="1:4" x14ac:dyDescent="0.2">
      <c r="A474" s="1" t="str">
        <f>"00953"</f>
        <v>00953</v>
      </c>
      <c r="B474" s="1" t="str">
        <f>"علي اکبر"</f>
        <v>علي اکبر</v>
      </c>
      <c r="C474" s="1" t="str">
        <f>"سلماني مشکاني"</f>
        <v>سلماني مشکاني</v>
      </c>
      <c r="D474" s="1">
        <v>4620000</v>
      </c>
    </row>
    <row r="475" spans="1:4" x14ac:dyDescent="0.2">
      <c r="A475" s="1" t="str">
        <f>"00956"</f>
        <v>00956</v>
      </c>
      <c r="B475" s="1" t="str">
        <f>"امين"</f>
        <v>امين</v>
      </c>
      <c r="C475" s="1" t="str">
        <f>"ظاهري عبده وند"</f>
        <v>ظاهري عبده وند</v>
      </c>
      <c r="D475" s="1">
        <v>4620000</v>
      </c>
    </row>
    <row r="476" spans="1:4" x14ac:dyDescent="0.2">
      <c r="A476" s="1" t="str">
        <f>"00957"</f>
        <v>00957</v>
      </c>
      <c r="B476" s="1" t="str">
        <f>"محمود"</f>
        <v>محمود</v>
      </c>
      <c r="C476" s="1" t="str">
        <f>"عابدي"</f>
        <v>عابدي</v>
      </c>
      <c r="D476" s="1">
        <v>4620000</v>
      </c>
    </row>
    <row r="477" spans="1:4" x14ac:dyDescent="0.2">
      <c r="A477" s="1" t="str">
        <f>"00960"</f>
        <v>00960</v>
      </c>
      <c r="B477" s="1" t="str">
        <f>"کورش"</f>
        <v>کورش</v>
      </c>
      <c r="C477" s="1" t="str">
        <f>"عفيفيان"</f>
        <v>عفيفيان</v>
      </c>
      <c r="D477" s="1">
        <v>5500000</v>
      </c>
    </row>
    <row r="478" spans="1:4" x14ac:dyDescent="0.2">
      <c r="A478" s="1" t="str">
        <f>"00961"</f>
        <v>00961</v>
      </c>
      <c r="B478" s="1" t="str">
        <f>"احمد"</f>
        <v>احمد</v>
      </c>
      <c r="C478" s="1" t="str">
        <f>"علي زاده"</f>
        <v>علي زاده</v>
      </c>
      <c r="D478" s="1">
        <v>4620000</v>
      </c>
    </row>
    <row r="479" spans="1:4" x14ac:dyDescent="0.2">
      <c r="A479" s="1" t="str">
        <f>"00962"</f>
        <v>00962</v>
      </c>
      <c r="B479" s="1" t="str">
        <f>"کيانوش"</f>
        <v>کيانوش</v>
      </c>
      <c r="C479" s="1" t="str">
        <f>"غذباني"</f>
        <v>غذباني</v>
      </c>
      <c r="D479" s="1">
        <v>4620000</v>
      </c>
    </row>
    <row r="480" spans="1:4" x14ac:dyDescent="0.2">
      <c r="A480" s="1" t="str">
        <f>"00963"</f>
        <v>00963</v>
      </c>
      <c r="B480" s="1" t="str">
        <f>"پشوتن"</f>
        <v>پشوتن</v>
      </c>
      <c r="C480" s="1" t="str">
        <f>"قائدي"</f>
        <v>قائدي</v>
      </c>
      <c r="D480" s="1">
        <v>4620000</v>
      </c>
    </row>
    <row r="481" spans="1:4" x14ac:dyDescent="0.2">
      <c r="A481" s="1" t="str">
        <f>"00965"</f>
        <v>00965</v>
      </c>
      <c r="B481" s="1" t="str">
        <f>"اسدالله"</f>
        <v>اسدالله</v>
      </c>
      <c r="C481" s="1" t="str">
        <f>"قبادي فر"</f>
        <v>قبادي فر</v>
      </c>
      <c r="D481" s="1">
        <v>4620000</v>
      </c>
    </row>
    <row r="482" spans="1:4" x14ac:dyDescent="0.2">
      <c r="A482" s="1" t="str">
        <f>"00966"</f>
        <v>00966</v>
      </c>
      <c r="B482" s="1" t="str">
        <f>"جواد"</f>
        <v>جواد</v>
      </c>
      <c r="C482" s="1" t="str">
        <f>"قربان پور"</f>
        <v>قربان پور</v>
      </c>
      <c r="D482" s="1">
        <v>4620000</v>
      </c>
    </row>
    <row r="483" spans="1:4" x14ac:dyDescent="0.2">
      <c r="A483" s="1" t="str">
        <f>"00968"</f>
        <v>00968</v>
      </c>
      <c r="B483" s="1" t="str">
        <f>"پيمان"</f>
        <v>پيمان</v>
      </c>
      <c r="C483" s="1" t="str">
        <f>"كمري قنواتي"</f>
        <v>كمري قنواتي</v>
      </c>
      <c r="D483" s="1">
        <v>4620000</v>
      </c>
    </row>
    <row r="484" spans="1:4" x14ac:dyDescent="0.2">
      <c r="A484" s="1" t="str">
        <f>"00971"</f>
        <v>00971</v>
      </c>
      <c r="B484" s="1" t="str">
        <f>"مجتبي"</f>
        <v>مجتبي</v>
      </c>
      <c r="C484" s="1" t="str">
        <f>"مصيبي"</f>
        <v>مصيبي</v>
      </c>
      <c r="D484" s="1">
        <v>4620000</v>
      </c>
    </row>
    <row r="485" spans="1:4" x14ac:dyDescent="0.2">
      <c r="A485" s="1" t="str">
        <f>"00972"</f>
        <v>00972</v>
      </c>
      <c r="B485" s="1" t="str">
        <f>"رضا"</f>
        <v>رضا</v>
      </c>
      <c r="C485" s="1" t="str">
        <f>"مقدم"</f>
        <v>مقدم</v>
      </c>
      <c r="D485" s="1">
        <v>5500000</v>
      </c>
    </row>
    <row r="486" spans="1:4" x14ac:dyDescent="0.2">
      <c r="A486" s="1" t="str">
        <f>"00973"</f>
        <v>00973</v>
      </c>
      <c r="B486" s="1" t="str">
        <f>"مجيد"</f>
        <v>مجيد</v>
      </c>
      <c r="C486" s="1" t="str">
        <f>"ملک زاده"</f>
        <v>ملک زاده</v>
      </c>
      <c r="D486" s="1">
        <v>4620000</v>
      </c>
    </row>
    <row r="487" spans="1:4" x14ac:dyDescent="0.2">
      <c r="A487" s="1" t="str">
        <f>"00974"</f>
        <v>00974</v>
      </c>
      <c r="B487" s="1" t="str">
        <f>"سيدحسين"</f>
        <v>سيدحسين</v>
      </c>
      <c r="C487" s="1" t="str">
        <f>"موسوي"</f>
        <v>موسوي</v>
      </c>
      <c r="D487" s="1">
        <v>3465000</v>
      </c>
    </row>
    <row r="488" spans="1:4" x14ac:dyDescent="0.2">
      <c r="A488" s="1" t="str">
        <f>"00975"</f>
        <v>00975</v>
      </c>
      <c r="B488" s="1" t="str">
        <f>"سيدعلي"</f>
        <v>سيدعلي</v>
      </c>
      <c r="C488" s="1" t="str">
        <f>"موسوي"</f>
        <v>موسوي</v>
      </c>
      <c r="D488" s="1">
        <v>4620000</v>
      </c>
    </row>
    <row r="489" spans="1:4" x14ac:dyDescent="0.2">
      <c r="A489" s="1" t="str">
        <f>"00977"</f>
        <v>00977</v>
      </c>
      <c r="B489" s="1" t="str">
        <f>"عادل"</f>
        <v>عادل</v>
      </c>
      <c r="C489" s="1" t="str">
        <f>"نامداري"</f>
        <v>نامداري</v>
      </c>
      <c r="D489" s="1">
        <v>4620000</v>
      </c>
    </row>
    <row r="490" spans="1:4" x14ac:dyDescent="0.2">
      <c r="A490" s="1" t="str">
        <f>"00978"</f>
        <v>00978</v>
      </c>
      <c r="B490" s="1" t="str">
        <f>"محسن"</f>
        <v>محسن</v>
      </c>
      <c r="C490" s="1" t="str">
        <f>"نجفي سيار"</f>
        <v>نجفي سيار</v>
      </c>
      <c r="D490" s="1">
        <v>4620000</v>
      </c>
    </row>
    <row r="491" spans="1:4" x14ac:dyDescent="0.2">
      <c r="A491" s="1" t="str">
        <f>"00980"</f>
        <v>00980</v>
      </c>
      <c r="B491" s="1" t="str">
        <f>"سيدجواد"</f>
        <v>سيدجواد</v>
      </c>
      <c r="C491" s="1" t="str">
        <f>"هاشمي"</f>
        <v>هاشمي</v>
      </c>
      <c r="D491" s="1">
        <v>4620000</v>
      </c>
    </row>
    <row r="492" spans="1:4" x14ac:dyDescent="0.2">
      <c r="A492" s="1" t="str">
        <f>"00981"</f>
        <v>00981</v>
      </c>
      <c r="B492" s="1" t="str">
        <f>"حسين"</f>
        <v>حسين</v>
      </c>
      <c r="C492" s="1" t="str">
        <f>"هاشمي پور"</f>
        <v>هاشمي پور</v>
      </c>
      <c r="D492" s="1">
        <v>4620000</v>
      </c>
    </row>
    <row r="493" spans="1:4" x14ac:dyDescent="0.2">
      <c r="A493" s="1" t="str">
        <f>"00982"</f>
        <v>00982</v>
      </c>
      <c r="B493" s="1" t="str">
        <f>"سياوش"</f>
        <v>سياوش</v>
      </c>
      <c r="C493" s="1" t="str">
        <f>"جهانديده"</f>
        <v>جهانديده</v>
      </c>
      <c r="D493" s="1">
        <v>4620000</v>
      </c>
    </row>
    <row r="494" spans="1:4" x14ac:dyDescent="0.2">
      <c r="A494" s="1" t="str">
        <f>"01132"</f>
        <v>01132</v>
      </c>
      <c r="B494" s="1" t="str">
        <f>"بهبود"</f>
        <v>بهبود</v>
      </c>
      <c r="C494" s="1" t="str">
        <f>"ايازي"</f>
        <v>ايازي</v>
      </c>
      <c r="D494" s="1">
        <v>5500000</v>
      </c>
    </row>
    <row r="495" spans="1:4" x14ac:dyDescent="0.2">
      <c r="A495" s="1" t="str">
        <f>"01134"</f>
        <v>01134</v>
      </c>
      <c r="B495" s="1" t="str">
        <f>"سيد جمال الدين"</f>
        <v>سيد جمال الدين</v>
      </c>
      <c r="C495" s="1" t="str">
        <f>"موسوي نژاد"</f>
        <v>موسوي نژاد</v>
      </c>
      <c r="D495" s="1">
        <v>5500000</v>
      </c>
    </row>
    <row r="496" spans="1:4" x14ac:dyDescent="0.2">
      <c r="A496" s="1" t="str">
        <f>"01135"</f>
        <v>01135</v>
      </c>
      <c r="B496" s="1" t="str">
        <f>"سامان"</f>
        <v>سامان</v>
      </c>
      <c r="C496" s="1" t="str">
        <f>"تجلي"</f>
        <v>تجلي</v>
      </c>
      <c r="D496" s="1">
        <v>4125000</v>
      </c>
    </row>
    <row r="497" spans="1:4" x14ac:dyDescent="0.2">
      <c r="A497" s="1" t="str">
        <f>"01136"</f>
        <v>01136</v>
      </c>
      <c r="B497" s="1" t="str">
        <f>"مجتبي"</f>
        <v>مجتبي</v>
      </c>
      <c r="C497" s="1" t="str">
        <f>"جان احمدي"</f>
        <v>جان احمدي</v>
      </c>
      <c r="D497" s="1">
        <v>5500000</v>
      </c>
    </row>
    <row r="498" spans="1:4" x14ac:dyDescent="0.2">
      <c r="A498" s="1" t="str">
        <f>"01137"</f>
        <v>01137</v>
      </c>
      <c r="B498" s="1" t="str">
        <f>"سيد حسن"</f>
        <v>سيد حسن</v>
      </c>
      <c r="C498" s="1" t="str">
        <f>"موسوي"</f>
        <v>موسوي</v>
      </c>
      <c r="D498" s="1">
        <v>5500000</v>
      </c>
    </row>
    <row r="499" spans="1:4" x14ac:dyDescent="0.2">
      <c r="A499" s="1" t="str">
        <f>"01138"</f>
        <v>01138</v>
      </c>
      <c r="B499" s="1" t="str">
        <f>"آرمان"</f>
        <v>آرمان</v>
      </c>
      <c r="C499" s="1" t="str">
        <f>"زنده بودي"</f>
        <v>زنده بودي</v>
      </c>
      <c r="D499" s="1">
        <v>5500000</v>
      </c>
    </row>
    <row r="500" spans="1:4" x14ac:dyDescent="0.2">
      <c r="A500" s="1" t="str">
        <f>"01139"</f>
        <v>01139</v>
      </c>
      <c r="B500" s="1" t="str">
        <f>"جواد"</f>
        <v>جواد</v>
      </c>
      <c r="C500" s="1" t="str">
        <f>"كمالي"</f>
        <v>كمالي</v>
      </c>
      <c r="D500" s="1">
        <v>4125000</v>
      </c>
    </row>
    <row r="501" spans="1:4" x14ac:dyDescent="0.2">
      <c r="A501" s="1" t="str">
        <f>"01140"</f>
        <v>01140</v>
      </c>
      <c r="B501" s="1" t="str">
        <f>"سعيد"</f>
        <v>سعيد</v>
      </c>
      <c r="C501" s="1" t="str">
        <f>"كارگر"</f>
        <v>كارگر</v>
      </c>
      <c r="D501" s="1">
        <v>5500000</v>
      </c>
    </row>
    <row r="502" spans="1:4" x14ac:dyDescent="0.2">
      <c r="A502" s="1" t="str">
        <f>"01144"</f>
        <v>01144</v>
      </c>
      <c r="B502" s="1" t="str">
        <f>"آزاده"</f>
        <v>آزاده</v>
      </c>
      <c r="C502" s="1" t="str">
        <f>"دهقان"</f>
        <v>دهقان</v>
      </c>
      <c r="D502" s="1">
        <v>5500000</v>
      </c>
    </row>
    <row r="503" spans="1:4" x14ac:dyDescent="0.2">
      <c r="A503" s="1" t="str">
        <f>"01145"</f>
        <v>01145</v>
      </c>
      <c r="B503" s="1" t="str">
        <f>"مسعود"</f>
        <v>مسعود</v>
      </c>
      <c r="C503" s="1" t="str">
        <f>"عبدالهي"</f>
        <v>عبدالهي</v>
      </c>
      <c r="D503" s="1">
        <v>4620000</v>
      </c>
    </row>
    <row r="504" spans="1:4" x14ac:dyDescent="0.2">
      <c r="A504" s="1" t="str">
        <f>"01146"</f>
        <v>01146</v>
      </c>
      <c r="B504" s="1" t="str">
        <f>"محمدرضا"</f>
        <v>محمدرضا</v>
      </c>
      <c r="C504" s="1" t="str">
        <f>"بشيري"</f>
        <v>بشيري</v>
      </c>
      <c r="D504" s="1">
        <v>4125000</v>
      </c>
    </row>
    <row r="505" spans="1:4" x14ac:dyDescent="0.2">
      <c r="A505" s="1" t="str">
        <f>"01147"</f>
        <v>01147</v>
      </c>
      <c r="B505" s="1" t="str">
        <f>"بهروز"</f>
        <v>بهروز</v>
      </c>
      <c r="C505" s="1" t="str">
        <f>"جلالي"</f>
        <v>جلالي</v>
      </c>
      <c r="D505" s="1">
        <v>5500000</v>
      </c>
    </row>
    <row r="506" spans="1:4" x14ac:dyDescent="0.2">
      <c r="A506" s="1" t="str">
        <f>"01148"</f>
        <v>01148</v>
      </c>
      <c r="B506" s="1" t="str">
        <f>"حسن"</f>
        <v>حسن</v>
      </c>
      <c r="C506" s="1" t="str">
        <f>"محمدي"</f>
        <v>محمدي</v>
      </c>
      <c r="D506" s="1">
        <v>4125000</v>
      </c>
    </row>
    <row r="507" spans="1:4" x14ac:dyDescent="0.2">
      <c r="A507" s="1" t="str">
        <f>"01149"</f>
        <v>01149</v>
      </c>
      <c r="B507" s="1" t="str">
        <f>"ناصر"</f>
        <v>ناصر</v>
      </c>
      <c r="C507" s="1" t="str">
        <f>"مرادي"</f>
        <v>مرادي</v>
      </c>
      <c r="D507" s="1">
        <v>5500000</v>
      </c>
    </row>
    <row r="508" spans="1:4" x14ac:dyDescent="0.2">
      <c r="A508" s="1" t="str">
        <f>"01150"</f>
        <v>01150</v>
      </c>
      <c r="B508" s="1" t="str">
        <f>"شهلا"</f>
        <v>شهلا</v>
      </c>
      <c r="C508" s="1" t="str">
        <f>"دهقاني"</f>
        <v>دهقاني</v>
      </c>
      <c r="D508" s="1">
        <v>4125000</v>
      </c>
    </row>
    <row r="509" spans="1:4" x14ac:dyDescent="0.2">
      <c r="A509" s="1" t="str">
        <f>"01151"</f>
        <v>01151</v>
      </c>
      <c r="B509" s="1" t="str">
        <f>"آرش"</f>
        <v>آرش</v>
      </c>
      <c r="C509" s="1" t="str">
        <f>"كشاورزي"</f>
        <v>كشاورزي</v>
      </c>
      <c r="D509" s="1">
        <v>4620000</v>
      </c>
    </row>
    <row r="510" spans="1:4" x14ac:dyDescent="0.2">
      <c r="A510" s="1" t="str">
        <f>"01153"</f>
        <v>01153</v>
      </c>
      <c r="B510" s="1" t="str">
        <f>"جعفر"</f>
        <v>جعفر</v>
      </c>
      <c r="C510" s="1" t="str">
        <f>"اميني نيک"</f>
        <v>اميني نيک</v>
      </c>
      <c r="D510" s="1">
        <v>5500000</v>
      </c>
    </row>
    <row r="511" spans="1:4" x14ac:dyDescent="0.2">
      <c r="A511" s="1" t="str">
        <f>"01154"</f>
        <v>01154</v>
      </c>
      <c r="B511" s="1" t="str">
        <f>"مهدي"</f>
        <v>مهدي</v>
      </c>
      <c r="C511" s="1" t="str">
        <f>"اورک"</f>
        <v>اورک</v>
      </c>
      <c r="D511" s="1">
        <v>4125000</v>
      </c>
    </row>
    <row r="512" spans="1:4" x14ac:dyDescent="0.2">
      <c r="A512" s="1" t="str">
        <f>"01155"</f>
        <v>01155</v>
      </c>
      <c r="B512" s="1" t="str">
        <f>"علي"</f>
        <v>علي</v>
      </c>
      <c r="C512" s="1" t="str">
        <f>"بهسرشت"</f>
        <v>بهسرشت</v>
      </c>
      <c r="D512" s="1">
        <v>5500000</v>
      </c>
    </row>
    <row r="513" spans="1:4" x14ac:dyDescent="0.2">
      <c r="A513" s="1" t="str">
        <f>"01156"</f>
        <v>01156</v>
      </c>
      <c r="B513" s="1" t="str">
        <f>"امير"</f>
        <v>امير</v>
      </c>
      <c r="C513" s="1" t="str">
        <f>"بهسرشت"</f>
        <v>بهسرشت</v>
      </c>
      <c r="D513" s="1">
        <v>5500000</v>
      </c>
    </row>
    <row r="514" spans="1:4" x14ac:dyDescent="0.2">
      <c r="A514" s="1" t="str">
        <f>"01157"</f>
        <v>01157</v>
      </c>
      <c r="B514" s="1" t="str">
        <f>"مقداد"</f>
        <v>مقداد</v>
      </c>
      <c r="C514" s="1" t="str">
        <f>"پاداش"</f>
        <v>پاداش</v>
      </c>
      <c r="D514" s="1">
        <v>5500000</v>
      </c>
    </row>
    <row r="515" spans="1:4" x14ac:dyDescent="0.2">
      <c r="A515" s="1" t="str">
        <f>"01158"</f>
        <v>01158</v>
      </c>
      <c r="B515" s="1" t="str">
        <f>"ميثم"</f>
        <v>ميثم</v>
      </c>
      <c r="C515" s="1" t="str">
        <f>"خان محمدي هزاوه"</f>
        <v>خان محمدي هزاوه</v>
      </c>
      <c r="D515" s="1">
        <v>5500000</v>
      </c>
    </row>
    <row r="516" spans="1:4" x14ac:dyDescent="0.2">
      <c r="A516" s="1" t="str">
        <f>"01159"</f>
        <v>01159</v>
      </c>
      <c r="B516" s="1" t="str">
        <f>"عليرضا"</f>
        <v>عليرضا</v>
      </c>
      <c r="C516" s="1" t="str">
        <f>"دهقاني"</f>
        <v>دهقاني</v>
      </c>
      <c r="D516" s="1">
        <v>5500000</v>
      </c>
    </row>
    <row r="517" spans="1:4" x14ac:dyDescent="0.2">
      <c r="A517" s="1" t="str">
        <f>"01160"</f>
        <v>01160</v>
      </c>
      <c r="B517" s="1" t="str">
        <f>"سيدحميدرضا"</f>
        <v>سيدحميدرضا</v>
      </c>
      <c r="C517" s="1" t="str">
        <f>"قريشي"</f>
        <v>قريشي</v>
      </c>
      <c r="D517" s="1">
        <v>4125000</v>
      </c>
    </row>
    <row r="518" spans="1:4" x14ac:dyDescent="0.2">
      <c r="A518" s="1" t="str">
        <f>"01161"</f>
        <v>01161</v>
      </c>
      <c r="B518" s="1" t="str">
        <f>"صادق"</f>
        <v>صادق</v>
      </c>
      <c r="C518" s="1" t="str">
        <f>"گنجي"</f>
        <v>گنجي</v>
      </c>
      <c r="D518" s="1">
        <v>5500000</v>
      </c>
    </row>
    <row r="519" spans="1:4" x14ac:dyDescent="0.2">
      <c r="A519" s="1" t="str">
        <f>"01163"</f>
        <v>01163</v>
      </c>
      <c r="B519" s="1" t="str">
        <f>"علي"</f>
        <v>علي</v>
      </c>
      <c r="C519" s="1" t="str">
        <f>"مطهر"</f>
        <v>مطهر</v>
      </c>
      <c r="D519" s="1">
        <v>4125000</v>
      </c>
    </row>
    <row r="520" spans="1:4" x14ac:dyDescent="0.2">
      <c r="A520" s="1" t="str">
        <f>"01164"</f>
        <v>01164</v>
      </c>
      <c r="B520" s="1" t="str">
        <f>"مجتبي"</f>
        <v>مجتبي</v>
      </c>
      <c r="C520" s="1" t="str">
        <f>"منفرد"</f>
        <v>منفرد</v>
      </c>
      <c r="D520" s="1">
        <v>4125000</v>
      </c>
    </row>
    <row r="521" spans="1:4" x14ac:dyDescent="0.2">
      <c r="A521" s="1" t="str">
        <f>"01165"</f>
        <v>01165</v>
      </c>
      <c r="B521" s="1" t="str">
        <f>"کاظم"</f>
        <v>کاظم</v>
      </c>
      <c r="C521" s="1" t="str">
        <f>"مهربانيان"</f>
        <v>مهربانيان</v>
      </c>
      <c r="D521" s="1">
        <v>5500000</v>
      </c>
    </row>
    <row r="522" spans="1:4" x14ac:dyDescent="0.2">
      <c r="A522" s="1" t="str">
        <f>"01166"</f>
        <v>01166</v>
      </c>
      <c r="B522" s="1" t="str">
        <f>"محمد"</f>
        <v>محمد</v>
      </c>
      <c r="C522" s="1" t="str">
        <f>"ميرعلائي"</f>
        <v>ميرعلائي</v>
      </c>
      <c r="D522" s="1">
        <v>4125000</v>
      </c>
    </row>
    <row r="523" spans="1:4" x14ac:dyDescent="0.2">
      <c r="A523" s="1" t="str">
        <f>"01167"</f>
        <v>01167</v>
      </c>
      <c r="B523" s="1" t="str">
        <f>"محمد"</f>
        <v>محمد</v>
      </c>
      <c r="C523" s="1" t="str">
        <f>"سروش"</f>
        <v>سروش</v>
      </c>
      <c r="D523" s="1">
        <v>5500000</v>
      </c>
    </row>
    <row r="524" spans="1:4" x14ac:dyDescent="0.2">
      <c r="A524" s="1" t="str">
        <f>"01169"</f>
        <v>01169</v>
      </c>
      <c r="B524" s="1" t="str">
        <f>"محمدمهدي"</f>
        <v>محمدمهدي</v>
      </c>
      <c r="C524" s="1" t="str">
        <f>"مهدي نياي رود پشتي"</f>
        <v>مهدي نياي رود پشتي</v>
      </c>
      <c r="D524" s="1">
        <v>5500000</v>
      </c>
    </row>
    <row r="525" spans="1:4" x14ac:dyDescent="0.2">
      <c r="A525" s="1" t="str">
        <f>"01170"</f>
        <v>01170</v>
      </c>
      <c r="B525" s="1" t="str">
        <f>"عماد"</f>
        <v>عماد</v>
      </c>
      <c r="C525" s="1" t="str">
        <f>"نوري فر"</f>
        <v>نوري فر</v>
      </c>
      <c r="D525" s="1">
        <v>4125000</v>
      </c>
    </row>
    <row r="526" spans="1:4" x14ac:dyDescent="0.2">
      <c r="A526" s="1" t="str">
        <f>"01172"</f>
        <v>01172</v>
      </c>
      <c r="B526" s="1" t="str">
        <f>"مظاهر"</f>
        <v>مظاهر</v>
      </c>
      <c r="C526" s="1" t="str">
        <f>"اسکندري"</f>
        <v>اسکندري</v>
      </c>
      <c r="D526" s="1">
        <v>5500000</v>
      </c>
    </row>
    <row r="527" spans="1:4" x14ac:dyDescent="0.2">
      <c r="A527" s="1" t="str">
        <f>"01173"</f>
        <v>01173</v>
      </c>
      <c r="B527" s="1" t="str">
        <f>"حجت"</f>
        <v>حجت</v>
      </c>
      <c r="C527" s="1" t="str">
        <f>"تنگسير اصل"</f>
        <v>تنگسير اصل</v>
      </c>
      <c r="D527" s="1">
        <v>4125000</v>
      </c>
    </row>
    <row r="528" spans="1:4" x14ac:dyDescent="0.2">
      <c r="A528" s="1" t="str">
        <f>"01174"</f>
        <v>01174</v>
      </c>
      <c r="B528" s="1" t="str">
        <f>"محمد"</f>
        <v>محمد</v>
      </c>
      <c r="C528" s="1" t="str">
        <f>"جاماسب خلاري"</f>
        <v>جاماسب خلاري</v>
      </c>
      <c r="D528" s="1">
        <v>4125000</v>
      </c>
    </row>
    <row r="529" spans="1:4" x14ac:dyDescent="0.2">
      <c r="A529" s="1" t="str">
        <f>"01175"</f>
        <v>01175</v>
      </c>
      <c r="B529" s="1" t="str">
        <f>"محمد مرتضي"</f>
        <v>محمد مرتضي</v>
      </c>
      <c r="C529" s="1" t="str">
        <f>"غلامي"</f>
        <v>غلامي</v>
      </c>
      <c r="D529" s="1">
        <v>4125000</v>
      </c>
    </row>
    <row r="530" spans="1:4" x14ac:dyDescent="0.2">
      <c r="A530" s="1" t="str">
        <f>"01176"</f>
        <v>01176</v>
      </c>
      <c r="B530" s="1" t="str">
        <f>"محمد"</f>
        <v>محمد</v>
      </c>
      <c r="C530" s="1" t="str">
        <f>"مهري"</f>
        <v>مهري</v>
      </c>
      <c r="D530" s="1">
        <v>5500000</v>
      </c>
    </row>
    <row r="531" spans="1:4" x14ac:dyDescent="0.2">
      <c r="A531" s="1" t="str">
        <f>"01178"</f>
        <v>01178</v>
      </c>
      <c r="B531" s="1" t="str">
        <f>"مجيد"</f>
        <v>مجيد</v>
      </c>
      <c r="C531" s="1" t="str">
        <f>"دانيالي"</f>
        <v>دانيالي</v>
      </c>
      <c r="D531" s="1">
        <v>5500000</v>
      </c>
    </row>
    <row r="532" spans="1:4" x14ac:dyDescent="0.2">
      <c r="A532" s="1" t="str">
        <f>"01180"</f>
        <v>01180</v>
      </c>
      <c r="B532" s="1" t="str">
        <f>"نجمه"</f>
        <v>نجمه</v>
      </c>
      <c r="C532" s="1" t="str">
        <f>"ناظمي"</f>
        <v>ناظمي</v>
      </c>
      <c r="D532" s="1">
        <v>4125000</v>
      </c>
    </row>
    <row r="533" spans="1:4" x14ac:dyDescent="0.2">
      <c r="A533" s="1" t="str">
        <f>"01182"</f>
        <v>01182</v>
      </c>
      <c r="B533" s="1" t="str">
        <f>"علي"</f>
        <v>علي</v>
      </c>
      <c r="C533" s="1" t="str">
        <f>"احدي"</f>
        <v>احدي</v>
      </c>
      <c r="D533" s="1">
        <v>5500000</v>
      </c>
    </row>
    <row r="534" spans="1:4" x14ac:dyDescent="0.2">
      <c r="A534" s="1" t="str">
        <f>"01183"</f>
        <v>01183</v>
      </c>
      <c r="B534" s="1" t="str">
        <f>"مسعود"</f>
        <v>مسعود</v>
      </c>
      <c r="C534" s="1" t="str">
        <f>"كرمي"</f>
        <v>كرمي</v>
      </c>
      <c r="D534" s="1">
        <v>4125000</v>
      </c>
    </row>
    <row r="535" spans="1:4" x14ac:dyDescent="0.2">
      <c r="A535" s="1" t="str">
        <f>"01188"</f>
        <v>01188</v>
      </c>
      <c r="B535" s="1" t="str">
        <f>"آرش"</f>
        <v>آرش</v>
      </c>
      <c r="C535" s="1" t="str">
        <f>"احمد خسروي"</f>
        <v>احمد خسروي</v>
      </c>
      <c r="D535" s="1">
        <v>4125000</v>
      </c>
    </row>
    <row r="536" spans="1:4" x14ac:dyDescent="0.2">
      <c r="A536" s="1" t="str">
        <f>"01189"</f>
        <v>01189</v>
      </c>
      <c r="B536" s="1" t="str">
        <f>"سيد علي"</f>
        <v>سيد علي</v>
      </c>
      <c r="C536" s="1" t="str">
        <f>"احمدي"</f>
        <v>احمدي</v>
      </c>
      <c r="D536" s="1">
        <v>4125000</v>
      </c>
    </row>
    <row r="537" spans="1:4" x14ac:dyDescent="0.2">
      <c r="A537" s="1" t="str">
        <f>"01190"</f>
        <v>01190</v>
      </c>
      <c r="B537" s="1" t="str">
        <f>"علي"</f>
        <v>علي</v>
      </c>
      <c r="C537" s="1" t="str">
        <f>"بازياري"</f>
        <v>بازياري</v>
      </c>
      <c r="D537" s="1">
        <v>5500000</v>
      </c>
    </row>
    <row r="538" spans="1:4" x14ac:dyDescent="0.2">
      <c r="A538" s="1" t="str">
        <f>"01192"</f>
        <v>01192</v>
      </c>
      <c r="B538" s="1" t="str">
        <f>"حسين"</f>
        <v>حسين</v>
      </c>
      <c r="C538" s="1" t="str">
        <f>"معيني"</f>
        <v>معيني</v>
      </c>
      <c r="D538" s="1">
        <v>4620000</v>
      </c>
    </row>
    <row r="539" spans="1:4" x14ac:dyDescent="0.2">
      <c r="A539" s="1" t="str">
        <f>"01194"</f>
        <v>01194</v>
      </c>
      <c r="B539" s="1" t="str">
        <f>"محمد هادي"</f>
        <v>محمد هادي</v>
      </c>
      <c r="C539" s="1" t="str">
        <f>"كارآمد"</f>
        <v>كارآمد</v>
      </c>
      <c r="D539" s="1">
        <v>3465000</v>
      </c>
    </row>
    <row r="540" spans="1:4" x14ac:dyDescent="0.2">
      <c r="A540" s="1" t="str">
        <f>"01195"</f>
        <v>01195</v>
      </c>
      <c r="B540" s="1" t="str">
        <f>"عليرضا"</f>
        <v>عليرضا</v>
      </c>
      <c r="C540" s="1" t="str">
        <f>"ايزدبخش"</f>
        <v>ايزدبخش</v>
      </c>
      <c r="D540" s="1">
        <v>3465000</v>
      </c>
    </row>
    <row r="541" spans="1:4" x14ac:dyDescent="0.2">
      <c r="A541" s="1" t="str">
        <f>"01196"</f>
        <v>01196</v>
      </c>
      <c r="B541" s="1" t="str">
        <f>"محمد"</f>
        <v>محمد</v>
      </c>
      <c r="C541" s="1" t="str">
        <f>"نژاد فرحاني"</f>
        <v>نژاد فرحاني</v>
      </c>
      <c r="D541" s="1">
        <v>4620000</v>
      </c>
    </row>
    <row r="542" spans="1:4" x14ac:dyDescent="0.2">
      <c r="A542" s="1" t="str">
        <f>"01197"</f>
        <v>01197</v>
      </c>
      <c r="B542" s="1" t="str">
        <f>"حميدرضا"</f>
        <v>حميدرضا</v>
      </c>
      <c r="C542" s="1" t="str">
        <f>"بني اسد"</f>
        <v>بني اسد</v>
      </c>
      <c r="D542" s="1">
        <v>4620000</v>
      </c>
    </row>
    <row r="543" spans="1:4" x14ac:dyDescent="0.2">
      <c r="A543" s="1" t="str">
        <f>"01199"</f>
        <v>01199</v>
      </c>
      <c r="B543" s="1" t="str">
        <f>"مهدي"</f>
        <v>مهدي</v>
      </c>
      <c r="C543" s="1" t="str">
        <f>"غلام نژاد دزفولي"</f>
        <v>غلام نژاد دزفولي</v>
      </c>
      <c r="D543" s="1">
        <v>4620000</v>
      </c>
    </row>
    <row r="544" spans="1:4" x14ac:dyDescent="0.2">
      <c r="A544" s="1" t="str">
        <f>"01200"</f>
        <v>01200</v>
      </c>
      <c r="B544" s="1" t="str">
        <f>"ابراهيم"</f>
        <v>ابراهيم</v>
      </c>
      <c r="C544" s="1" t="str">
        <f>"حيدري"</f>
        <v>حيدري</v>
      </c>
      <c r="D544" s="1">
        <v>4620000</v>
      </c>
    </row>
    <row r="545" spans="1:4" x14ac:dyDescent="0.2">
      <c r="A545" s="1" t="str">
        <f>"01201"</f>
        <v>01201</v>
      </c>
      <c r="B545" s="1" t="str">
        <f>"مهدي"</f>
        <v>مهدي</v>
      </c>
      <c r="C545" s="1" t="str">
        <f>"عوض پور"</f>
        <v>عوض پور</v>
      </c>
      <c r="D545" s="1">
        <v>4620000</v>
      </c>
    </row>
    <row r="546" spans="1:4" x14ac:dyDescent="0.2">
      <c r="A546" s="1" t="str">
        <f>"01203"</f>
        <v>01203</v>
      </c>
      <c r="B546" s="1" t="str">
        <f>"علي"</f>
        <v>علي</v>
      </c>
      <c r="C546" s="1" t="str">
        <f>"زنده بودي"</f>
        <v>زنده بودي</v>
      </c>
      <c r="D546" s="1">
        <v>4620000</v>
      </c>
    </row>
    <row r="547" spans="1:4" x14ac:dyDescent="0.2">
      <c r="A547" s="1" t="str">
        <f>"01204"</f>
        <v>01204</v>
      </c>
      <c r="B547" s="1" t="str">
        <f>"فتح اله"</f>
        <v>فتح اله</v>
      </c>
      <c r="C547" s="1" t="str">
        <f>"محسني پور"</f>
        <v>محسني پور</v>
      </c>
      <c r="D547" s="1">
        <v>4620000</v>
      </c>
    </row>
    <row r="548" spans="1:4" x14ac:dyDescent="0.2">
      <c r="A548" s="1" t="str">
        <f>"01205"</f>
        <v>01205</v>
      </c>
      <c r="B548" s="1" t="str">
        <f>"مهدي"</f>
        <v>مهدي</v>
      </c>
      <c r="C548" s="1" t="str">
        <f>"عالي زاده"</f>
        <v>عالي زاده</v>
      </c>
      <c r="D548" s="1">
        <v>4620000</v>
      </c>
    </row>
    <row r="549" spans="1:4" x14ac:dyDescent="0.2">
      <c r="A549" s="1" t="str">
        <f>"01206"</f>
        <v>01206</v>
      </c>
      <c r="B549" s="1" t="str">
        <f>"عليرضا"</f>
        <v>عليرضا</v>
      </c>
      <c r="C549" s="1" t="str">
        <f>"قايد"</f>
        <v>قايد</v>
      </c>
      <c r="D549" s="1">
        <v>5500000</v>
      </c>
    </row>
    <row r="550" spans="1:4" x14ac:dyDescent="0.2">
      <c r="A550" s="1" t="str">
        <f>"01207"</f>
        <v>01207</v>
      </c>
      <c r="B550" s="1" t="str">
        <f>"ابوالفضل"</f>
        <v>ابوالفضل</v>
      </c>
      <c r="C550" s="1" t="str">
        <f>"شهابي"</f>
        <v>شهابي</v>
      </c>
      <c r="D550" s="1">
        <v>5500000</v>
      </c>
    </row>
    <row r="551" spans="1:4" x14ac:dyDescent="0.2">
      <c r="A551" s="1" t="str">
        <f>"01217"</f>
        <v>01217</v>
      </c>
      <c r="B551" s="1" t="str">
        <f>"ابراهيم"</f>
        <v>ابراهيم</v>
      </c>
      <c r="C551" s="1" t="str">
        <f>"محمدي نژاد"</f>
        <v>محمدي نژاد</v>
      </c>
      <c r="D551" s="1">
        <v>5500000</v>
      </c>
    </row>
    <row r="552" spans="1:4" x14ac:dyDescent="0.2">
      <c r="A552" s="1" t="str">
        <f>"01218"</f>
        <v>01218</v>
      </c>
      <c r="B552" s="1" t="str">
        <f>"عليرضا"</f>
        <v>عليرضا</v>
      </c>
      <c r="C552" s="1" t="str">
        <f>"حاجياني"</f>
        <v>حاجياني</v>
      </c>
      <c r="D552" s="1">
        <v>4620000</v>
      </c>
    </row>
    <row r="553" spans="1:4" x14ac:dyDescent="0.2">
      <c r="A553" s="1" t="str">
        <f>"01219"</f>
        <v>01219</v>
      </c>
      <c r="B553" s="1" t="str">
        <f>"محسن"</f>
        <v>محسن</v>
      </c>
      <c r="C553" s="1" t="str">
        <f>"قيصي زاده"</f>
        <v>قيصي زاده</v>
      </c>
      <c r="D553" s="1">
        <v>5500000</v>
      </c>
    </row>
    <row r="554" spans="1:4" x14ac:dyDescent="0.2">
      <c r="A554" s="1" t="str">
        <f>"01222"</f>
        <v>01222</v>
      </c>
      <c r="B554" s="1" t="str">
        <f>"محمد"</f>
        <v>محمد</v>
      </c>
      <c r="C554" s="1" t="str">
        <f>"اومن"</f>
        <v>اومن</v>
      </c>
      <c r="D554" s="1">
        <v>4125000</v>
      </c>
    </row>
    <row r="555" spans="1:4" x14ac:dyDescent="0.2">
      <c r="A555" s="1" t="str">
        <f>"01223"</f>
        <v>01223</v>
      </c>
      <c r="B555" s="1" t="str">
        <f>"مهدي"</f>
        <v>مهدي</v>
      </c>
      <c r="C555" s="1" t="str">
        <f>"سالاروند"</f>
        <v>سالاروند</v>
      </c>
      <c r="D555" s="1">
        <v>5500000</v>
      </c>
    </row>
    <row r="556" spans="1:4" x14ac:dyDescent="0.2">
      <c r="A556" s="1" t="str">
        <f>"01224"</f>
        <v>01224</v>
      </c>
      <c r="B556" s="1" t="str">
        <f>"يوسف"</f>
        <v>يوسف</v>
      </c>
      <c r="C556" s="1" t="str">
        <f>"رضايي بانبيدي"</f>
        <v>رضايي بانبيدي</v>
      </c>
      <c r="D556" s="1">
        <v>4620000</v>
      </c>
    </row>
    <row r="557" spans="1:4" x14ac:dyDescent="0.2">
      <c r="A557" s="1" t="str">
        <f>"01225"</f>
        <v>01225</v>
      </c>
      <c r="B557" s="1" t="str">
        <f>"حامد"</f>
        <v>حامد</v>
      </c>
      <c r="C557" s="1" t="str">
        <f>"علي نژاد"</f>
        <v>علي نژاد</v>
      </c>
      <c r="D557" s="1">
        <v>5500000</v>
      </c>
    </row>
    <row r="558" spans="1:4" x14ac:dyDescent="0.2">
      <c r="A558" s="1" t="str">
        <f>"01227"</f>
        <v>01227</v>
      </c>
      <c r="B558" s="1" t="str">
        <f>"اصغر"</f>
        <v>اصغر</v>
      </c>
      <c r="C558" s="1" t="str">
        <f>"خسروي"</f>
        <v>خسروي</v>
      </c>
      <c r="D558" s="1">
        <v>4620000</v>
      </c>
    </row>
    <row r="559" spans="1:4" x14ac:dyDescent="0.2">
      <c r="A559" s="1" t="str">
        <f>"01229"</f>
        <v>01229</v>
      </c>
      <c r="B559" s="1" t="str">
        <f>"ميثم"</f>
        <v>ميثم</v>
      </c>
      <c r="C559" s="1" t="str">
        <f>"دهقاني"</f>
        <v>دهقاني</v>
      </c>
      <c r="D559" s="1">
        <v>4620000</v>
      </c>
    </row>
    <row r="560" spans="1:4" x14ac:dyDescent="0.2">
      <c r="A560" s="1" t="str">
        <f>"01231"</f>
        <v>01231</v>
      </c>
      <c r="B560" s="1" t="str">
        <f>"جواد"</f>
        <v>جواد</v>
      </c>
      <c r="C560" s="1" t="str">
        <f>"سهرابي"</f>
        <v>سهرابي</v>
      </c>
      <c r="D560" s="1">
        <v>4620000</v>
      </c>
    </row>
    <row r="561" spans="1:5" x14ac:dyDescent="0.2">
      <c r="A561" s="1" t="str">
        <f>"01232"</f>
        <v>01232</v>
      </c>
      <c r="B561" s="1" t="str">
        <f>"محمد جواد"</f>
        <v>محمد جواد</v>
      </c>
      <c r="C561" s="1" t="str">
        <f>"حيدري"</f>
        <v>حيدري</v>
      </c>
      <c r="D561" s="1">
        <v>3465000</v>
      </c>
    </row>
    <row r="562" spans="1:5" x14ac:dyDescent="0.2">
      <c r="A562" s="1" t="str">
        <f>"01233"</f>
        <v>01233</v>
      </c>
      <c r="B562" s="1" t="str">
        <f>"کامران"</f>
        <v>کامران</v>
      </c>
      <c r="C562" s="1" t="str">
        <f>"زارعي"</f>
        <v>زارعي</v>
      </c>
      <c r="D562" s="1">
        <v>0</v>
      </c>
      <c r="E562" s="1">
        <v>90000000</v>
      </c>
    </row>
    <row r="563" spans="1:5" x14ac:dyDescent="0.2">
      <c r="A563" s="1" t="str">
        <f>"01235"</f>
        <v>01235</v>
      </c>
      <c r="B563" s="1" t="str">
        <f>"محمد"</f>
        <v>محمد</v>
      </c>
      <c r="C563" s="1" t="str">
        <f>"حسن زاده"</f>
        <v>حسن زاده</v>
      </c>
      <c r="D563" s="1">
        <v>5500000</v>
      </c>
    </row>
    <row r="564" spans="1:5" x14ac:dyDescent="0.2">
      <c r="A564" s="1" t="str">
        <f>"01236"</f>
        <v>01236</v>
      </c>
      <c r="B564" s="1" t="str">
        <f>"لاله"</f>
        <v>لاله</v>
      </c>
      <c r="C564" s="1" t="str">
        <f>"محمدي"</f>
        <v>محمدي</v>
      </c>
      <c r="D564" s="1">
        <v>4125000</v>
      </c>
    </row>
    <row r="565" spans="1:5" x14ac:dyDescent="0.2">
      <c r="A565" s="1" t="str">
        <f>"01237"</f>
        <v>01237</v>
      </c>
      <c r="B565" s="1" t="str">
        <f>"اميد"</f>
        <v>اميد</v>
      </c>
      <c r="C565" s="1" t="str">
        <f>"تکين"</f>
        <v>تکين</v>
      </c>
      <c r="D565" s="1">
        <v>4620000</v>
      </c>
    </row>
    <row r="566" spans="1:5" x14ac:dyDescent="0.2">
      <c r="A566" s="1" t="str">
        <f>"01238"</f>
        <v>01238</v>
      </c>
      <c r="B566" s="1" t="str">
        <f>"محمد امين"</f>
        <v>محمد امين</v>
      </c>
      <c r="C566" s="1" t="str">
        <f>"صمصامي"</f>
        <v>صمصامي</v>
      </c>
      <c r="D566" s="1">
        <v>5500000</v>
      </c>
    </row>
    <row r="567" spans="1:5" x14ac:dyDescent="0.2">
      <c r="A567" s="1" t="str">
        <f>"01239"</f>
        <v>01239</v>
      </c>
      <c r="B567" s="1" t="str">
        <f>"مختار"</f>
        <v>مختار</v>
      </c>
      <c r="C567" s="1" t="str">
        <f>"كانيک زاده"</f>
        <v>كانيک زاده</v>
      </c>
      <c r="D567" s="1">
        <v>4125000</v>
      </c>
    </row>
    <row r="568" spans="1:5" x14ac:dyDescent="0.2">
      <c r="A568" s="1" t="str">
        <f>"01268"</f>
        <v>01268</v>
      </c>
      <c r="B568" s="1" t="str">
        <f>"رضا"</f>
        <v>رضا</v>
      </c>
      <c r="C568" s="1" t="str">
        <f>"سهيلي راد"</f>
        <v>سهيلي راد</v>
      </c>
      <c r="D568" s="1">
        <v>5500000</v>
      </c>
    </row>
    <row r="569" spans="1:5" x14ac:dyDescent="0.2">
      <c r="A569" s="1" t="str">
        <f>"01274"</f>
        <v>01274</v>
      </c>
      <c r="B569" s="1" t="str">
        <f>"حيدر"</f>
        <v>حيدر</v>
      </c>
      <c r="C569" s="1" t="str">
        <f>"قاسمي قلعه سيدي"</f>
        <v>قاسمي قلعه سيدي</v>
      </c>
      <c r="D569" s="1">
        <v>4620000</v>
      </c>
    </row>
    <row r="570" spans="1:5" x14ac:dyDescent="0.2">
      <c r="A570" s="1" t="str">
        <f>"01282"</f>
        <v>01282</v>
      </c>
      <c r="B570" s="1" t="str">
        <f>"محمدرضا"</f>
        <v>محمدرضا</v>
      </c>
      <c r="C570" s="1" t="str">
        <f>"ارجمند"</f>
        <v>ارجمند</v>
      </c>
      <c r="D570" s="1">
        <v>4620000</v>
      </c>
    </row>
    <row r="571" spans="1:5" x14ac:dyDescent="0.2">
      <c r="A571" s="1" t="str">
        <f>"01283"</f>
        <v>01283</v>
      </c>
      <c r="B571" s="1" t="str">
        <f>"داوود"</f>
        <v>داوود</v>
      </c>
      <c r="C571" s="1" t="str">
        <f>"اسدي زاده قره جلو"</f>
        <v>اسدي زاده قره جلو</v>
      </c>
      <c r="D571" s="1">
        <v>4620000</v>
      </c>
    </row>
    <row r="572" spans="1:5" x14ac:dyDescent="0.2">
      <c r="A572" s="1" t="str">
        <f>"01284"</f>
        <v>01284</v>
      </c>
      <c r="B572" s="1" t="str">
        <f>"جاسم"</f>
        <v>جاسم</v>
      </c>
      <c r="C572" s="1" t="str">
        <f>"اسکندري"</f>
        <v>اسکندري</v>
      </c>
      <c r="D572" s="1">
        <v>4125000</v>
      </c>
    </row>
    <row r="573" spans="1:5" x14ac:dyDescent="0.2">
      <c r="A573" s="1" t="str">
        <f>"01285"</f>
        <v>01285</v>
      </c>
      <c r="B573" s="1" t="str">
        <f>"مجتبي"</f>
        <v>مجتبي</v>
      </c>
      <c r="C573" s="1" t="str">
        <f>"اعتمادي"</f>
        <v>اعتمادي</v>
      </c>
      <c r="D573" s="1">
        <v>4620000</v>
      </c>
    </row>
    <row r="574" spans="1:5" x14ac:dyDescent="0.2">
      <c r="A574" s="1" t="str">
        <f>"01288"</f>
        <v>01288</v>
      </c>
      <c r="B574" s="1" t="str">
        <f>"مهدي"</f>
        <v>مهدي</v>
      </c>
      <c r="C574" s="1" t="str">
        <f>"انصاري جابري"</f>
        <v>انصاري جابري</v>
      </c>
      <c r="D574" s="1">
        <v>5500000</v>
      </c>
    </row>
    <row r="575" spans="1:5" x14ac:dyDescent="0.2">
      <c r="A575" s="1" t="str">
        <f>"01289"</f>
        <v>01289</v>
      </c>
      <c r="B575" s="1" t="str">
        <f>"احسان"</f>
        <v>احسان</v>
      </c>
      <c r="C575" s="1" t="str">
        <f>"اوستاد"</f>
        <v>اوستاد</v>
      </c>
      <c r="D575" s="1">
        <v>5500000</v>
      </c>
    </row>
    <row r="576" spans="1:5" x14ac:dyDescent="0.2">
      <c r="A576" s="1" t="str">
        <f>"01290"</f>
        <v>01290</v>
      </c>
      <c r="B576" s="1" t="str">
        <f>"مرتضي"</f>
        <v>مرتضي</v>
      </c>
      <c r="C576" s="1" t="str">
        <f>"اوشال"</f>
        <v>اوشال</v>
      </c>
      <c r="D576" s="1">
        <v>3465000</v>
      </c>
    </row>
    <row r="577" spans="1:4" x14ac:dyDescent="0.2">
      <c r="A577" s="1" t="str">
        <f>"01291"</f>
        <v>01291</v>
      </c>
      <c r="B577" s="1" t="str">
        <f>"منصور"</f>
        <v>منصور</v>
      </c>
      <c r="C577" s="1" t="str">
        <f>"ايزدپناه"</f>
        <v>ايزدپناه</v>
      </c>
      <c r="D577" s="1">
        <v>4620000</v>
      </c>
    </row>
    <row r="578" spans="1:4" x14ac:dyDescent="0.2">
      <c r="A578" s="1" t="str">
        <f>"01292"</f>
        <v>01292</v>
      </c>
      <c r="B578" s="1" t="str">
        <f>"عباس"</f>
        <v>عباس</v>
      </c>
      <c r="C578" s="1" t="str">
        <f>"ايمان منش"</f>
        <v>ايمان منش</v>
      </c>
      <c r="D578" s="1">
        <v>3465000</v>
      </c>
    </row>
    <row r="579" spans="1:4" x14ac:dyDescent="0.2">
      <c r="A579" s="1" t="str">
        <f>"01294"</f>
        <v>01294</v>
      </c>
      <c r="B579" s="1" t="str">
        <f>"حسين"</f>
        <v>حسين</v>
      </c>
      <c r="C579" s="1" t="str">
        <f>"باغباني"</f>
        <v>باغباني</v>
      </c>
      <c r="D579" s="1">
        <v>3465000</v>
      </c>
    </row>
    <row r="580" spans="1:4" x14ac:dyDescent="0.2">
      <c r="A580" s="1" t="str">
        <f>"01295"</f>
        <v>01295</v>
      </c>
      <c r="B580" s="1" t="str">
        <f>"مهدي"</f>
        <v>مهدي</v>
      </c>
      <c r="C580" s="1" t="str">
        <f>"برمک"</f>
        <v>برمک</v>
      </c>
      <c r="D580" s="1">
        <v>4620000</v>
      </c>
    </row>
    <row r="581" spans="1:4" x14ac:dyDescent="0.2">
      <c r="A581" s="1" t="str">
        <f>"01297"</f>
        <v>01297</v>
      </c>
      <c r="B581" s="1" t="str">
        <f>"مهدي"</f>
        <v>مهدي</v>
      </c>
      <c r="C581" s="1" t="str">
        <f>"بيژني"</f>
        <v>بيژني</v>
      </c>
      <c r="D581" s="1">
        <v>3465000</v>
      </c>
    </row>
    <row r="582" spans="1:4" x14ac:dyDescent="0.2">
      <c r="A582" s="1" t="str">
        <f>"01298"</f>
        <v>01298</v>
      </c>
      <c r="B582" s="1" t="str">
        <f>"کريم"</f>
        <v>کريم</v>
      </c>
      <c r="C582" s="1" t="str">
        <f>"پرتابيان"</f>
        <v>پرتابيان</v>
      </c>
      <c r="D582" s="1">
        <v>4620000</v>
      </c>
    </row>
    <row r="583" spans="1:4" x14ac:dyDescent="0.2">
      <c r="A583" s="1" t="str">
        <f>"01299"</f>
        <v>01299</v>
      </c>
      <c r="B583" s="1" t="str">
        <f>"عارف"</f>
        <v>عارف</v>
      </c>
      <c r="C583" s="1" t="str">
        <f>"پورسوسن"</f>
        <v>پورسوسن</v>
      </c>
      <c r="D583" s="1">
        <v>3657500</v>
      </c>
    </row>
    <row r="584" spans="1:4" x14ac:dyDescent="0.2">
      <c r="A584" s="1" t="str">
        <f>"01300"</f>
        <v>01300</v>
      </c>
      <c r="B584" s="1" t="str">
        <f>"محمدجواد"</f>
        <v>محمدجواد</v>
      </c>
      <c r="C584" s="1" t="str">
        <f>"پولادي"</f>
        <v>پولادي</v>
      </c>
      <c r="D584" s="1">
        <v>4125000</v>
      </c>
    </row>
    <row r="585" spans="1:4" x14ac:dyDescent="0.2">
      <c r="A585" s="1" t="str">
        <f>"01301"</f>
        <v>01301</v>
      </c>
      <c r="B585" s="1" t="str">
        <f>"حامد"</f>
        <v>حامد</v>
      </c>
      <c r="C585" s="1" t="str">
        <f>"تاروردي چماچايي"</f>
        <v>تاروردي چماچايي</v>
      </c>
      <c r="D585" s="1">
        <v>4125000</v>
      </c>
    </row>
    <row r="586" spans="1:4" x14ac:dyDescent="0.2">
      <c r="A586" s="1" t="str">
        <f>"01303"</f>
        <v>01303</v>
      </c>
      <c r="B586" s="1" t="str">
        <f>"رضا"</f>
        <v>رضا</v>
      </c>
      <c r="C586" s="1" t="str">
        <f>"تيموري"</f>
        <v>تيموري</v>
      </c>
      <c r="D586" s="1">
        <v>5500000</v>
      </c>
    </row>
    <row r="587" spans="1:4" x14ac:dyDescent="0.2">
      <c r="A587" s="1" t="str">
        <f>"01304"</f>
        <v>01304</v>
      </c>
      <c r="B587" s="1" t="str">
        <f>"محسن"</f>
        <v>محسن</v>
      </c>
      <c r="C587" s="1" t="str">
        <f>"جعفري"</f>
        <v>جعفري</v>
      </c>
      <c r="D587" s="1">
        <v>4125000</v>
      </c>
    </row>
    <row r="588" spans="1:4" x14ac:dyDescent="0.2">
      <c r="A588" s="1" t="str">
        <f>"01305"</f>
        <v>01305</v>
      </c>
      <c r="B588" s="1" t="str">
        <f>"حسن"</f>
        <v>حسن</v>
      </c>
      <c r="C588" s="1" t="str">
        <f>"جلوه گر خوش"</f>
        <v>جلوه گر خوش</v>
      </c>
      <c r="D588" s="1">
        <v>4620000</v>
      </c>
    </row>
    <row r="589" spans="1:4" x14ac:dyDescent="0.2">
      <c r="A589" s="1" t="str">
        <f>"01306"</f>
        <v>01306</v>
      </c>
      <c r="B589" s="1" t="str">
        <f>"علي اكبر"</f>
        <v>علي اكبر</v>
      </c>
      <c r="C589" s="1" t="str">
        <f>"جوان فر"</f>
        <v>جوان فر</v>
      </c>
      <c r="D589" s="1">
        <v>4620000</v>
      </c>
    </row>
    <row r="590" spans="1:4" x14ac:dyDescent="0.2">
      <c r="A590" s="1" t="str">
        <f>"01307"</f>
        <v>01307</v>
      </c>
      <c r="B590" s="1" t="str">
        <f>"سيد صادق"</f>
        <v>سيد صادق</v>
      </c>
      <c r="C590" s="1" t="str">
        <f>"حسيني"</f>
        <v>حسيني</v>
      </c>
      <c r="D590" s="1">
        <v>4125000</v>
      </c>
    </row>
    <row r="591" spans="1:4" x14ac:dyDescent="0.2">
      <c r="A591" s="1" t="str">
        <f>"01308"</f>
        <v>01308</v>
      </c>
      <c r="B591" s="1" t="str">
        <f>"رضا"</f>
        <v>رضا</v>
      </c>
      <c r="C591" s="1" t="str">
        <f>"خدري"</f>
        <v>خدري</v>
      </c>
      <c r="D591" s="1">
        <v>3465000</v>
      </c>
    </row>
    <row r="592" spans="1:4" x14ac:dyDescent="0.2">
      <c r="A592" s="1" t="str">
        <f>"01309"</f>
        <v>01309</v>
      </c>
      <c r="B592" s="1" t="str">
        <f>"سجاد"</f>
        <v>سجاد</v>
      </c>
      <c r="C592" s="1" t="str">
        <f>"ذكاوت جو"</f>
        <v>ذكاوت جو</v>
      </c>
      <c r="D592" s="1">
        <v>3465000</v>
      </c>
    </row>
    <row r="593" spans="1:4" x14ac:dyDescent="0.2">
      <c r="A593" s="1" t="str">
        <f>"01310"</f>
        <v>01310</v>
      </c>
      <c r="B593" s="1" t="str">
        <f>"فرهاد"</f>
        <v>فرهاد</v>
      </c>
      <c r="C593" s="1" t="str">
        <f>"رازقي نيا"</f>
        <v>رازقي نيا</v>
      </c>
      <c r="D593" s="1">
        <v>3465000</v>
      </c>
    </row>
    <row r="594" spans="1:4" x14ac:dyDescent="0.2">
      <c r="A594" s="1" t="str">
        <f>"01311"</f>
        <v>01311</v>
      </c>
      <c r="B594" s="1" t="str">
        <f>"محمدرضا"</f>
        <v>محمدرضا</v>
      </c>
      <c r="C594" s="1" t="str">
        <f>"ربيعي"</f>
        <v>ربيعي</v>
      </c>
      <c r="D594" s="1">
        <v>3465000</v>
      </c>
    </row>
    <row r="595" spans="1:4" x14ac:dyDescent="0.2">
      <c r="A595" s="1" t="str">
        <f>"01312"</f>
        <v>01312</v>
      </c>
      <c r="B595" s="1" t="str">
        <f>"عباس"</f>
        <v>عباس</v>
      </c>
      <c r="C595" s="1" t="str">
        <f>"رضايي"</f>
        <v>رضايي</v>
      </c>
      <c r="D595" s="1">
        <v>3465000</v>
      </c>
    </row>
    <row r="596" spans="1:4" x14ac:dyDescent="0.2">
      <c r="A596" s="1" t="str">
        <f>"01313"</f>
        <v>01313</v>
      </c>
      <c r="B596" s="1" t="str">
        <f>"سعيد"</f>
        <v>سعيد</v>
      </c>
      <c r="C596" s="1" t="str">
        <f>"زارعي"</f>
        <v>زارعي</v>
      </c>
      <c r="D596" s="1">
        <v>4620000</v>
      </c>
    </row>
    <row r="597" spans="1:4" x14ac:dyDescent="0.2">
      <c r="A597" s="1" t="str">
        <f>"01314"</f>
        <v>01314</v>
      </c>
      <c r="B597" s="1" t="str">
        <f>"عزيز"</f>
        <v>عزيز</v>
      </c>
      <c r="C597" s="1" t="str">
        <f>"سالمي نيا"</f>
        <v>سالمي نيا</v>
      </c>
      <c r="D597" s="1">
        <v>3465000</v>
      </c>
    </row>
    <row r="598" spans="1:4" x14ac:dyDescent="0.2">
      <c r="A598" s="1" t="str">
        <f>"01315"</f>
        <v>01315</v>
      </c>
      <c r="B598" s="1" t="str">
        <f>"مهران"</f>
        <v>مهران</v>
      </c>
      <c r="C598" s="1" t="str">
        <f>"سليمي"</f>
        <v>سليمي</v>
      </c>
      <c r="D598" s="1">
        <v>4125000</v>
      </c>
    </row>
    <row r="599" spans="1:4" x14ac:dyDescent="0.2">
      <c r="A599" s="1" t="str">
        <f>"01316"</f>
        <v>01316</v>
      </c>
      <c r="B599" s="1" t="str">
        <f>"اميد"</f>
        <v>اميد</v>
      </c>
      <c r="C599" s="1" t="str">
        <f>"شاهسوندحسيني"</f>
        <v>شاهسوندحسيني</v>
      </c>
      <c r="D599" s="1">
        <v>3465000</v>
      </c>
    </row>
    <row r="600" spans="1:4" x14ac:dyDescent="0.2">
      <c r="A600" s="1" t="str">
        <f>"01317"</f>
        <v>01317</v>
      </c>
      <c r="B600" s="1" t="str">
        <f>"امين"</f>
        <v>امين</v>
      </c>
      <c r="C600" s="1" t="str">
        <f>"شفيعي"</f>
        <v>شفيعي</v>
      </c>
      <c r="D600" s="1">
        <v>3465000</v>
      </c>
    </row>
    <row r="601" spans="1:4" x14ac:dyDescent="0.2">
      <c r="A601" s="1" t="str">
        <f>"01318"</f>
        <v>01318</v>
      </c>
      <c r="B601" s="1" t="str">
        <f>"محمدامين"</f>
        <v>محمدامين</v>
      </c>
      <c r="C601" s="1" t="str">
        <f>"صالحي"</f>
        <v>صالحي</v>
      </c>
      <c r="D601" s="1">
        <v>3465000</v>
      </c>
    </row>
    <row r="602" spans="1:4" x14ac:dyDescent="0.2">
      <c r="A602" s="1" t="str">
        <f>"01319"</f>
        <v>01319</v>
      </c>
      <c r="B602" s="1" t="str">
        <f>"رضا"</f>
        <v>رضا</v>
      </c>
      <c r="C602" s="1" t="str">
        <f>"عاليبري"</f>
        <v>عاليبري</v>
      </c>
      <c r="D602" s="1">
        <v>3465000</v>
      </c>
    </row>
    <row r="603" spans="1:4" x14ac:dyDescent="0.2">
      <c r="A603" s="1" t="str">
        <f>"01320"</f>
        <v>01320</v>
      </c>
      <c r="B603" s="1" t="str">
        <f>"حسين"</f>
        <v>حسين</v>
      </c>
      <c r="C603" s="1" t="str">
        <f>"عباسي"</f>
        <v>عباسي</v>
      </c>
      <c r="D603" s="1">
        <v>5500000</v>
      </c>
    </row>
    <row r="604" spans="1:4" x14ac:dyDescent="0.2">
      <c r="A604" s="1" t="str">
        <f>"01321"</f>
        <v>01321</v>
      </c>
      <c r="B604" s="1" t="str">
        <f>"ابراهيم"</f>
        <v>ابراهيم</v>
      </c>
      <c r="C604" s="1" t="str">
        <f>"عباسيان"</f>
        <v>عباسيان</v>
      </c>
      <c r="D604" s="1">
        <v>5500000</v>
      </c>
    </row>
    <row r="605" spans="1:4" x14ac:dyDescent="0.2">
      <c r="A605" s="1" t="str">
        <f>"01322"</f>
        <v>01322</v>
      </c>
      <c r="B605" s="1" t="str">
        <f>"ميثم"</f>
        <v>ميثم</v>
      </c>
      <c r="C605" s="1" t="str">
        <f>"علمداري"</f>
        <v>علمداري</v>
      </c>
      <c r="D605" s="1">
        <v>3465000</v>
      </c>
    </row>
    <row r="606" spans="1:4" x14ac:dyDescent="0.2">
      <c r="A606" s="1" t="str">
        <f>"01324"</f>
        <v>01324</v>
      </c>
      <c r="B606" s="1" t="str">
        <f>"نعمت الله"</f>
        <v>نعمت الله</v>
      </c>
      <c r="C606" s="1" t="str">
        <f>"فقيه"</f>
        <v>فقيه</v>
      </c>
      <c r="D606" s="1">
        <v>4620000</v>
      </c>
    </row>
    <row r="607" spans="1:4" x14ac:dyDescent="0.2">
      <c r="A607" s="1" t="str">
        <f>"01325"</f>
        <v>01325</v>
      </c>
      <c r="B607" s="1" t="str">
        <f>"حسين"</f>
        <v>حسين</v>
      </c>
      <c r="C607" s="1" t="str">
        <f>"قديريان"</f>
        <v>قديريان</v>
      </c>
      <c r="D607" s="1">
        <v>5500000</v>
      </c>
    </row>
    <row r="608" spans="1:4" x14ac:dyDescent="0.2">
      <c r="A608" s="1" t="str">
        <f>"01326"</f>
        <v>01326</v>
      </c>
      <c r="B608" s="1" t="str">
        <f>"مسعود"</f>
        <v>مسعود</v>
      </c>
      <c r="C608" s="1" t="str">
        <f>"قرباني"</f>
        <v>قرباني</v>
      </c>
      <c r="D608" s="1">
        <v>3465000</v>
      </c>
    </row>
    <row r="609" spans="1:4" x14ac:dyDescent="0.2">
      <c r="A609" s="1" t="str">
        <f>"01327"</f>
        <v>01327</v>
      </c>
      <c r="B609" s="1" t="str">
        <f>"سجاد"</f>
        <v>سجاد</v>
      </c>
      <c r="C609" s="1" t="str">
        <f>"قنبري"</f>
        <v>قنبري</v>
      </c>
      <c r="D609" s="1">
        <v>4125000</v>
      </c>
    </row>
    <row r="610" spans="1:4" x14ac:dyDescent="0.2">
      <c r="A610" s="1" t="str">
        <f>"01328"</f>
        <v>01328</v>
      </c>
      <c r="B610" s="1" t="str">
        <f>"رامين"</f>
        <v>رامين</v>
      </c>
      <c r="C610" s="1" t="str">
        <f>"كاوسي"</f>
        <v>كاوسي</v>
      </c>
      <c r="D610" s="1">
        <v>3465000</v>
      </c>
    </row>
    <row r="611" spans="1:4" x14ac:dyDescent="0.2">
      <c r="A611" s="1" t="str">
        <f>"01329"</f>
        <v>01329</v>
      </c>
      <c r="B611" s="1" t="str">
        <f>"مجتبي"</f>
        <v>مجتبي</v>
      </c>
      <c r="C611" s="1" t="str">
        <f>"كيايي"</f>
        <v>كيايي</v>
      </c>
      <c r="D611" s="1">
        <v>3465000</v>
      </c>
    </row>
    <row r="612" spans="1:4" x14ac:dyDescent="0.2">
      <c r="A612" s="1" t="str">
        <f>"01330"</f>
        <v>01330</v>
      </c>
      <c r="B612" s="1" t="str">
        <f>"حسن"</f>
        <v>حسن</v>
      </c>
      <c r="C612" s="1" t="str">
        <f>"محقق نژاد"</f>
        <v>محقق نژاد</v>
      </c>
      <c r="D612" s="1">
        <v>4125000</v>
      </c>
    </row>
    <row r="613" spans="1:4" x14ac:dyDescent="0.2">
      <c r="A613" s="1" t="str">
        <f>"01331"</f>
        <v>01331</v>
      </c>
      <c r="B613" s="1" t="str">
        <f>"آرمين"</f>
        <v>آرمين</v>
      </c>
      <c r="C613" s="1" t="str">
        <f>"محمودي"</f>
        <v>محمودي</v>
      </c>
      <c r="D613" s="1">
        <v>4125000</v>
      </c>
    </row>
    <row r="614" spans="1:4" x14ac:dyDescent="0.2">
      <c r="A614" s="1" t="str">
        <f>"01332"</f>
        <v>01332</v>
      </c>
      <c r="B614" s="1" t="str">
        <f>"فرامرز"</f>
        <v>فرامرز</v>
      </c>
      <c r="C614" s="1" t="str">
        <f>"مقتدربهاري"</f>
        <v>مقتدربهاري</v>
      </c>
      <c r="D614" s="1">
        <v>5500000</v>
      </c>
    </row>
    <row r="615" spans="1:4" x14ac:dyDescent="0.2">
      <c r="A615" s="1" t="str">
        <f>"01333"</f>
        <v>01333</v>
      </c>
      <c r="B615" s="1" t="str">
        <f>"حسين"</f>
        <v>حسين</v>
      </c>
      <c r="C615" s="1" t="str">
        <f>"منصوري"</f>
        <v>منصوري</v>
      </c>
      <c r="D615" s="1">
        <v>3465000</v>
      </c>
    </row>
    <row r="616" spans="1:4" x14ac:dyDescent="0.2">
      <c r="A616" s="1" t="str">
        <f>"01334"</f>
        <v>01334</v>
      </c>
      <c r="B616" s="1" t="str">
        <f>"حسين"</f>
        <v>حسين</v>
      </c>
      <c r="C616" s="1" t="str">
        <f>"منفرد"</f>
        <v>منفرد</v>
      </c>
      <c r="D616" s="1">
        <v>3465000</v>
      </c>
    </row>
    <row r="617" spans="1:4" x14ac:dyDescent="0.2">
      <c r="A617" s="1" t="str">
        <f>"01336"</f>
        <v>01336</v>
      </c>
      <c r="B617" s="1" t="str">
        <f>"علي"</f>
        <v>علي</v>
      </c>
      <c r="C617" s="1" t="str">
        <f>"نعمتي"</f>
        <v>نعمتي</v>
      </c>
      <c r="D617" s="1">
        <v>4125000</v>
      </c>
    </row>
    <row r="618" spans="1:4" x14ac:dyDescent="0.2">
      <c r="A618" s="1" t="str">
        <f>"01337"</f>
        <v>01337</v>
      </c>
      <c r="B618" s="1" t="str">
        <f>"محمد"</f>
        <v>محمد</v>
      </c>
      <c r="C618" s="1" t="str">
        <f>"نوروزي"</f>
        <v>نوروزي</v>
      </c>
      <c r="D618" s="1">
        <v>3465000</v>
      </c>
    </row>
    <row r="619" spans="1:4" x14ac:dyDescent="0.2">
      <c r="A619" s="1" t="str">
        <f>"01338"</f>
        <v>01338</v>
      </c>
      <c r="B619" s="1" t="str">
        <f>"عباس"</f>
        <v>عباس</v>
      </c>
      <c r="C619" s="1" t="str">
        <f>"نياکان"</f>
        <v>نياکان</v>
      </c>
      <c r="D619" s="1">
        <v>4125000</v>
      </c>
    </row>
    <row r="620" spans="1:4" x14ac:dyDescent="0.2">
      <c r="A620" s="1" t="str">
        <f>"01339"</f>
        <v>01339</v>
      </c>
      <c r="B620" s="1" t="str">
        <f>"جواد"</f>
        <v>جواد</v>
      </c>
      <c r="C620" s="1" t="str">
        <f>"نيک پي"</f>
        <v>نيک پي</v>
      </c>
      <c r="D620" s="1">
        <v>4620000</v>
      </c>
    </row>
    <row r="621" spans="1:4" x14ac:dyDescent="0.2">
      <c r="A621" s="1" t="str">
        <f>"01341"</f>
        <v>01341</v>
      </c>
      <c r="B621" s="1" t="str">
        <f>"محسن"</f>
        <v>محسن</v>
      </c>
      <c r="C621" s="1" t="str">
        <f>"ابراهيمي"</f>
        <v>ابراهيمي</v>
      </c>
      <c r="D621" s="1">
        <v>4125000</v>
      </c>
    </row>
    <row r="622" spans="1:4" x14ac:dyDescent="0.2">
      <c r="A622" s="1" t="str">
        <f>"01342"</f>
        <v>01342</v>
      </c>
      <c r="B622" s="1" t="str">
        <f>"صادق"</f>
        <v>صادق</v>
      </c>
      <c r="C622" s="1" t="str">
        <f>"احمدي حبيب آباد"</f>
        <v>احمدي حبيب آباد</v>
      </c>
      <c r="D622" s="1">
        <v>3465000</v>
      </c>
    </row>
    <row r="623" spans="1:4" x14ac:dyDescent="0.2">
      <c r="A623" s="1" t="str">
        <f>"01343"</f>
        <v>01343</v>
      </c>
      <c r="B623" s="1" t="str">
        <f>"مهدي"</f>
        <v>مهدي</v>
      </c>
      <c r="C623" s="1" t="str">
        <f>"بنافي"</f>
        <v>بنافي</v>
      </c>
      <c r="D623" s="1">
        <v>4125000</v>
      </c>
    </row>
    <row r="624" spans="1:4" x14ac:dyDescent="0.2">
      <c r="A624" s="1" t="str">
        <f>"01344"</f>
        <v>01344</v>
      </c>
      <c r="B624" s="1" t="str">
        <f>"جمشيد"</f>
        <v>جمشيد</v>
      </c>
      <c r="C624" s="1" t="str">
        <f>"حيدري"</f>
        <v>حيدري</v>
      </c>
      <c r="D624" s="1">
        <v>5500000</v>
      </c>
    </row>
    <row r="625" spans="1:4" x14ac:dyDescent="0.2">
      <c r="A625" s="1" t="str">
        <f>"01345"</f>
        <v>01345</v>
      </c>
      <c r="B625" s="1" t="str">
        <f>"وحيد"</f>
        <v>وحيد</v>
      </c>
      <c r="C625" s="1" t="str">
        <f>"حياتي جعفر بيگي"</f>
        <v>حياتي جعفر بيگي</v>
      </c>
      <c r="D625" s="1">
        <v>4125000</v>
      </c>
    </row>
    <row r="626" spans="1:4" x14ac:dyDescent="0.2">
      <c r="A626" s="1" t="str">
        <f>"01346"</f>
        <v>01346</v>
      </c>
      <c r="B626" s="1" t="str">
        <f>"عيسي"</f>
        <v>عيسي</v>
      </c>
      <c r="C626" s="1" t="str">
        <f>"قاسمي"</f>
        <v>قاسمي</v>
      </c>
      <c r="D626" s="1">
        <v>4620000</v>
      </c>
    </row>
    <row r="627" spans="1:4" x14ac:dyDescent="0.2">
      <c r="A627" s="1" t="str">
        <f>"01347"</f>
        <v>01347</v>
      </c>
      <c r="B627" s="1" t="str">
        <f>"مسعود"</f>
        <v>مسعود</v>
      </c>
      <c r="C627" s="1" t="str">
        <f>"گلرخ"</f>
        <v>گلرخ</v>
      </c>
      <c r="D627" s="1">
        <v>4620000</v>
      </c>
    </row>
    <row r="628" spans="1:4" x14ac:dyDescent="0.2">
      <c r="A628" s="1" t="str">
        <f>"01348"</f>
        <v>01348</v>
      </c>
      <c r="B628" s="1" t="str">
        <f>"مهران"</f>
        <v>مهران</v>
      </c>
      <c r="C628" s="1" t="str">
        <f>"منصوري نيا"</f>
        <v>منصوري نيا</v>
      </c>
      <c r="D628" s="1">
        <v>4125000</v>
      </c>
    </row>
    <row r="629" spans="1:4" x14ac:dyDescent="0.2">
      <c r="A629" s="1" t="str">
        <f>"01349"</f>
        <v>01349</v>
      </c>
      <c r="B629" s="1" t="str">
        <f>"روزبه"</f>
        <v>روزبه</v>
      </c>
      <c r="C629" s="1" t="str">
        <f>"محمدي"</f>
        <v>محمدي</v>
      </c>
      <c r="D629" s="1">
        <v>4125000</v>
      </c>
    </row>
    <row r="630" spans="1:4" x14ac:dyDescent="0.2">
      <c r="A630" s="1" t="str">
        <f>"01350"</f>
        <v>01350</v>
      </c>
      <c r="B630" s="1" t="str">
        <f>"صياد"</f>
        <v>صياد</v>
      </c>
      <c r="C630" s="1" t="str">
        <f>"شريفي"</f>
        <v>شريفي</v>
      </c>
      <c r="D630" s="1">
        <v>5500000</v>
      </c>
    </row>
    <row r="631" spans="1:4" x14ac:dyDescent="0.2">
      <c r="A631" s="1" t="str">
        <f>"01351"</f>
        <v>01351</v>
      </c>
      <c r="B631" s="1" t="str">
        <f>"رضا"</f>
        <v>رضا</v>
      </c>
      <c r="C631" s="1" t="str">
        <f>"ثابت سروستاني"</f>
        <v>ثابت سروستاني</v>
      </c>
      <c r="D631" s="1">
        <v>3465000</v>
      </c>
    </row>
    <row r="632" spans="1:4" x14ac:dyDescent="0.2">
      <c r="A632" s="1" t="str">
        <f>"01352"</f>
        <v>01352</v>
      </c>
      <c r="B632" s="1" t="str">
        <f>"امير"</f>
        <v>امير</v>
      </c>
      <c r="C632" s="1" t="str">
        <f>"حسينلو"</f>
        <v>حسينلو</v>
      </c>
      <c r="D632" s="1">
        <v>3465000</v>
      </c>
    </row>
    <row r="633" spans="1:4" x14ac:dyDescent="0.2">
      <c r="A633" s="1" t="str">
        <f>"01353"</f>
        <v>01353</v>
      </c>
      <c r="B633" s="1" t="str">
        <f>"مجتبي"</f>
        <v>مجتبي</v>
      </c>
      <c r="C633" s="1" t="str">
        <f>"چکي"</f>
        <v>چکي</v>
      </c>
      <c r="D633" s="1">
        <v>5500000</v>
      </c>
    </row>
    <row r="634" spans="1:4" x14ac:dyDescent="0.2">
      <c r="A634" s="1" t="str">
        <f>"01354"</f>
        <v>01354</v>
      </c>
      <c r="B634" s="1" t="str">
        <f>"ايمان"</f>
        <v>ايمان</v>
      </c>
      <c r="C634" s="1" t="str">
        <f>"زردپور"</f>
        <v>زردپور</v>
      </c>
      <c r="D634" s="1">
        <v>5500000</v>
      </c>
    </row>
    <row r="635" spans="1:4" x14ac:dyDescent="0.2">
      <c r="A635" s="1" t="str">
        <f>"01355"</f>
        <v>01355</v>
      </c>
      <c r="B635" s="1" t="str">
        <f>"حسن"</f>
        <v>حسن</v>
      </c>
      <c r="C635" s="1" t="str">
        <f>"مشتاقي"</f>
        <v>مشتاقي</v>
      </c>
      <c r="D635" s="1">
        <v>3465000</v>
      </c>
    </row>
    <row r="636" spans="1:4" x14ac:dyDescent="0.2">
      <c r="A636" s="1" t="str">
        <f>"01356"</f>
        <v>01356</v>
      </c>
      <c r="B636" s="1" t="str">
        <f>"يداله"</f>
        <v>يداله</v>
      </c>
      <c r="C636" s="1" t="str">
        <f>"ابوعلي نژاد"</f>
        <v>ابوعلي نژاد</v>
      </c>
      <c r="D636" s="1">
        <v>3465000</v>
      </c>
    </row>
    <row r="637" spans="1:4" x14ac:dyDescent="0.2">
      <c r="A637" s="1" t="str">
        <f>"01357"</f>
        <v>01357</v>
      </c>
      <c r="B637" s="1" t="str">
        <f>"پيمان"</f>
        <v>پيمان</v>
      </c>
      <c r="C637" s="1" t="str">
        <f>"سلحشوري"</f>
        <v>سلحشوري</v>
      </c>
      <c r="D637" s="1">
        <v>4620000</v>
      </c>
    </row>
    <row r="638" spans="1:4" x14ac:dyDescent="0.2">
      <c r="A638" s="1" t="str">
        <f>"01358"</f>
        <v>01358</v>
      </c>
      <c r="B638" s="1" t="str">
        <f>"محمود"</f>
        <v>محمود</v>
      </c>
      <c r="C638" s="1" t="str">
        <f>"دشتي"</f>
        <v>دشتي</v>
      </c>
      <c r="D638" s="1">
        <v>4620000</v>
      </c>
    </row>
    <row r="639" spans="1:4" x14ac:dyDescent="0.2">
      <c r="A639" s="1" t="str">
        <f>"01359"</f>
        <v>01359</v>
      </c>
      <c r="B639" s="1" t="str">
        <f>"مسعود"</f>
        <v>مسعود</v>
      </c>
      <c r="C639" s="1" t="str">
        <f>"محسني بناري"</f>
        <v>محسني بناري</v>
      </c>
      <c r="D639" s="1">
        <v>3465000</v>
      </c>
    </row>
    <row r="640" spans="1:4" x14ac:dyDescent="0.2">
      <c r="A640" s="1" t="str">
        <f>"01361"</f>
        <v>01361</v>
      </c>
      <c r="B640" s="1" t="str">
        <f>"عباس"</f>
        <v>عباس</v>
      </c>
      <c r="C640" s="1" t="str">
        <f>"فولادي"</f>
        <v>فولادي</v>
      </c>
      <c r="D640" s="1">
        <v>4620000</v>
      </c>
    </row>
    <row r="641" spans="1:4" x14ac:dyDescent="0.2">
      <c r="A641" s="1" t="str">
        <f>"01362"</f>
        <v>01362</v>
      </c>
      <c r="B641" s="1" t="str">
        <f>"حسين"</f>
        <v>حسين</v>
      </c>
      <c r="C641" s="1" t="str">
        <f>"زارعي"</f>
        <v>زارعي</v>
      </c>
      <c r="D641" s="1">
        <v>3465000</v>
      </c>
    </row>
    <row r="642" spans="1:4" x14ac:dyDescent="0.2">
      <c r="A642" s="1" t="str">
        <f>"01363"</f>
        <v>01363</v>
      </c>
      <c r="B642" s="1" t="str">
        <f>"مازيار"</f>
        <v>مازيار</v>
      </c>
      <c r="C642" s="1" t="str">
        <f>"پرواز"</f>
        <v>پرواز</v>
      </c>
      <c r="D642" s="1">
        <v>4620000</v>
      </c>
    </row>
    <row r="643" spans="1:4" x14ac:dyDescent="0.2">
      <c r="A643" s="1" t="str">
        <f>"01364"</f>
        <v>01364</v>
      </c>
      <c r="B643" s="1" t="str">
        <f>"ميثم"</f>
        <v>ميثم</v>
      </c>
      <c r="C643" s="1" t="str">
        <f>"باغباني"</f>
        <v>باغباني</v>
      </c>
      <c r="D643" s="1">
        <v>4620000</v>
      </c>
    </row>
    <row r="644" spans="1:4" x14ac:dyDescent="0.2">
      <c r="A644" s="1" t="str">
        <f>"01365"</f>
        <v>01365</v>
      </c>
      <c r="B644" s="1" t="str">
        <f>"سيد حسين"</f>
        <v>سيد حسين</v>
      </c>
      <c r="C644" s="1" t="str">
        <f>"حسيني"</f>
        <v>حسيني</v>
      </c>
      <c r="D644" s="1">
        <v>4620000</v>
      </c>
    </row>
    <row r="645" spans="1:4" x14ac:dyDescent="0.2">
      <c r="A645" s="1" t="str">
        <f>"01366"</f>
        <v>01366</v>
      </c>
      <c r="B645" s="1" t="str">
        <f>"محسن"</f>
        <v>محسن</v>
      </c>
      <c r="C645" s="1" t="str">
        <f>"حسيني"</f>
        <v>حسيني</v>
      </c>
      <c r="D645" s="1">
        <v>4620000</v>
      </c>
    </row>
    <row r="646" spans="1:4" x14ac:dyDescent="0.2">
      <c r="A646" s="1" t="str">
        <f>"01367"</f>
        <v>01367</v>
      </c>
      <c r="B646" s="1" t="str">
        <f>"محمد مهدي"</f>
        <v>محمد مهدي</v>
      </c>
      <c r="C646" s="1" t="str">
        <f>"ملک نصب اردکاني"</f>
        <v>ملک نصب اردکاني</v>
      </c>
      <c r="D646" s="1">
        <v>3465000</v>
      </c>
    </row>
    <row r="647" spans="1:4" x14ac:dyDescent="0.2">
      <c r="A647" s="1" t="str">
        <f>"01368"</f>
        <v>01368</v>
      </c>
      <c r="B647" s="1" t="str">
        <f>"سامان"</f>
        <v>سامان</v>
      </c>
      <c r="C647" s="1" t="str">
        <f>"حيدري"</f>
        <v>حيدري</v>
      </c>
      <c r="D647" s="1">
        <v>4620000</v>
      </c>
    </row>
    <row r="648" spans="1:4" x14ac:dyDescent="0.2">
      <c r="A648" s="1" t="str">
        <f>"01370"</f>
        <v>01370</v>
      </c>
      <c r="B648" s="1" t="str">
        <f>"علي"</f>
        <v>علي</v>
      </c>
      <c r="C648" s="1" t="str">
        <f>"عباس زاده"</f>
        <v>عباس زاده</v>
      </c>
      <c r="D648" s="1">
        <v>3465000</v>
      </c>
    </row>
    <row r="649" spans="1:4" x14ac:dyDescent="0.2">
      <c r="A649" s="1" t="str">
        <f>"01371"</f>
        <v>01371</v>
      </c>
      <c r="B649" s="1" t="str">
        <f>"محمد"</f>
        <v>محمد</v>
      </c>
      <c r="C649" s="1" t="str">
        <f>"روشني روز"</f>
        <v>روشني روز</v>
      </c>
      <c r="D649" s="1">
        <v>4620000</v>
      </c>
    </row>
    <row r="650" spans="1:4" x14ac:dyDescent="0.2">
      <c r="A650" s="1" t="str">
        <f>"01372"</f>
        <v>01372</v>
      </c>
      <c r="B650" s="1" t="str">
        <f>"رضا"</f>
        <v>رضا</v>
      </c>
      <c r="C650" s="1" t="str">
        <f>"محمدي"</f>
        <v>محمدي</v>
      </c>
      <c r="D650" s="1">
        <v>3465000</v>
      </c>
    </row>
    <row r="651" spans="1:4" x14ac:dyDescent="0.2">
      <c r="A651" s="1" t="str">
        <f>"01373"</f>
        <v>01373</v>
      </c>
      <c r="B651" s="1" t="str">
        <f>"محسن"</f>
        <v>محسن</v>
      </c>
      <c r="C651" s="1" t="str">
        <f>"موحدنيا"</f>
        <v>موحدنيا</v>
      </c>
      <c r="D651" s="1">
        <v>4125000</v>
      </c>
    </row>
    <row r="652" spans="1:4" x14ac:dyDescent="0.2">
      <c r="A652" s="1" t="str">
        <f>"01374"</f>
        <v>01374</v>
      </c>
      <c r="B652" s="1" t="str">
        <f>"علي"</f>
        <v>علي</v>
      </c>
      <c r="C652" s="1" t="str">
        <f>"اسماعيلي نسب"</f>
        <v>اسماعيلي نسب</v>
      </c>
      <c r="D652" s="1">
        <v>5500000</v>
      </c>
    </row>
    <row r="653" spans="1:4" x14ac:dyDescent="0.2">
      <c r="A653" s="1" t="str">
        <f>"01375"</f>
        <v>01375</v>
      </c>
      <c r="B653" s="1" t="str">
        <f>"نصراله"</f>
        <v>نصراله</v>
      </c>
      <c r="C653" s="1" t="str">
        <f>"کرم پور"</f>
        <v>کرم پور</v>
      </c>
      <c r="D653" s="1">
        <v>4125000</v>
      </c>
    </row>
    <row r="654" spans="1:4" x14ac:dyDescent="0.2">
      <c r="A654" s="1" t="str">
        <f>"01376"</f>
        <v>01376</v>
      </c>
      <c r="B654" s="1" t="str">
        <f>"مهدي"</f>
        <v>مهدي</v>
      </c>
      <c r="C654" s="1" t="str">
        <f>"افشين"</f>
        <v>افشين</v>
      </c>
      <c r="D654" s="1">
        <v>4125000</v>
      </c>
    </row>
    <row r="655" spans="1:4" x14ac:dyDescent="0.2">
      <c r="A655" s="1" t="str">
        <f>"01377"</f>
        <v>01377</v>
      </c>
      <c r="B655" s="1" t="str">
        <f>"عليرضا"</f>
        <v>عليرضا</v>
      </c>
      <c r="C655" s="1" t="str">
        <f>"گچ کاران"</f>
        <v>گچ کاران</v>
      </c>
      <c r="D655" s="1">
        <v>3465000</v>
      </c>
    </row>
    <row r="656" spans="1:4" x14ac:dyDescent="0.2">
      <c r="A656" s="1" t="str">
        <f>"01379"</f>
        <v>01379</v>
      </c>
      <c r="B656" s="1" t="str">
        <f>"احمد"</f>
        <v>احمد</v>
      </c>
      <c r="C656" s="1" t="str">
        <f>"ناطوري"</f>
        <v>ناطوري</v>
      </c>
      <c r="D656" s="1">
        <v>4125000</v>
      </c>
    </row>
    <row r="657" spans="1:4" x14ac:dyDescent="0.2">
      <c r="A657" s="1" t="str">
        <f>"01380"</f>
        <v>01380</v>
      </c>
      <c r="B657" s="1" t="str">
        <f>"ابوطالب"</f>
        <v>ابوطالب</v>
      </c>
      <c r="C657" s="1" t="str">
        <f>"نوروزي"</f>
        <v>نوروزي</v>
      </c>
      <c r="D657" s="1">
        <v>5500000</v>
      </c>
    </row>
    <row r="658" spans="1:4" x14ac:dyDescent="0.2">
      <c r="A658" s="1" t="str">
        <f>"01381"</f>
        <v>01381</v>
      </c>
      <c r="B658" s="1" t="str">
        <f>"احسان"</f>
        <v>احسان</v>
      </c>
      <c r="C658" s="1" t="str">
        <f>"شاهي غفاربي"</f>
        <v>شاهي غفاربي</v>
      </c>
      <c r="D658" s="1">
        <v>4125000</v>
      </c>
    </row>
    <row r="659" spans="1:4" x14ac:dyDescent="0.2">
      <c r="A659" s="1" t="str">
        <f>"01382"</f>
        <v>01382</v>
      </c>
      <c r="B659" s="1" t="str">
        <f>"امين"</f>
        <v>امين</v>
      </c>
      <c r="C659" s="1" t="str">
        <f>"پرهيزکار"</f>
        <v>پرهيزکار</v>
      </c>
      <c r="D659" s="1">
        <v>5500000</v>
      </c>
    </row>
    <row r="660" spans="1:4" x14ac:dyDescent="0.2">
      <c r="A660" s="1" t="str">
        <f>"01383"</f>
        <v>01383</v>
      </c>
      <c r="B660" s="1" t="str">
        <f>"صادق"</f>
        <v>صادق</v>
      </c>
      <c r="C660" s="1" t="str">
        <f>"مختاري"</f>
        <v>مختاري</v>
      </c>
      <c r="D660" s="1">
        <v>3465000</v>
      </c>
    </row>
    <row r="661" spans="1:4" x14ac:dyDescent="0.2">
      <c r="A661" s="1" t="str">
        <f>"01387"</f>
        <v>01387</v>
      </c>
      <c r="B661" s="1" t="str">
        <f>"علي"</f>
        <v>علي</v>
      </c>
      <c r="C661" s="1" t="str">
        <f>"صفي ياري خفري"</f>
        <v>صفي ياري خفري</v>
      </c>
      <c r="D661" s="1">
        <v>4125000</v>
      </c>
    </row>
    <row r="662" spans="1:4" x14ac:dyDescent="0.2">
      <c r="A662" s="1" t="str">
        <f>"01392"</f>
        <v>01392</v>
      </c>
      <c r="B662" s="1" t="str">
        <f>"سيد محمد"</f>
        <v>سيد محمد</v>
      </c>
      <c r="C662" s="1" t="str">
        <f>"مير سليماني"</f>
        <v>مير سليماني</v>
      </c>
      <c r="D662" s="1">
        <v>3465000</v>
      </c>
    </row>
    <row r="663" spans="1:4" x14ac:dyDescent="0.2">
      <c r="A663" s="1" t="str">
        <f>"01393"</f>
        <v>01393</v>
      </c>
      <c r="B663" s="1" t="str">
        <f>"پيمان"</f>
        <v>پيمان</v>
      </c>
      <c r="C663" s="1" t="str">
        <f>"نجفي"</f>
        <v>نجفي</v>
      </c>
      <c r="D663" s="1">
        <v>3465000</v>
      </c>
    </row>
    <row r="664" spans="1:4" x14ac:dyDescent="0.2">
      <c r="A664" s="1" t="str">
        <f>"01394"</f>
        <v>01394</v>
      </c>
      <c r="B664" s="1" t="str">
        <f>"محمدرضا"</f>
        <v>محمدرضا</v>
      </c>
      <c r="C664" s="1" t="str">
        <f>"احمدپري"</f>
        <v>احمدپري</v>
      </c>
      <c r="D664" s="1">
        <v>4125000</v>
      </c>
    </row>
    <row r="665" spans="1:4" x14ac:dyDescent="0.2">
      <c r="A665" s="1" t="str">
        <f>"01395"</f>
        <v>01395</v>
      </c>
      <c r="B665" s="1" t="str">
        <f>"وحيد"</f>
        <v>وحيد</v>
      </c>
      <c r="C665" s="1" t="str">
        <f>"زندي"</f>
        <v>زندي</v>
      </c>
      <c r="D665" s="1">
        <v>3465000</v>
      </c>
    </row>
    <row r="666" spans="1:4" x14ac:dyDescent="0.2">
      <c r="A666" s="1" t="str">
        <f>"01396"</f>
        <v>01396</v>
      </c>
      <c r="B666" s="1" t="str">
        <f>"مهدي"</f>
        <v>مهدي</v>
      </c>
      <c r="C666" s="1" t="str">
        <f>"ترحمي سيل آباد"</f>
        <v>ترحمي سيل آباد</v>
      </c>
      <c r="D666" s="1">
        <v>3465000</v>
      </c>
    </row>
    <row r="667" spans="1:4" x14ac:dyDescent="0.2">
      <c r="A667" s="1" t="str">
        <f>"01397"</f>
        <v>01397</v>
      </c>
      <c r="B667" s="1" t="str">
        <f>"محمد"</f>
        <v>محمد</v>
      </c>
      <c r="C667" s="1" t="str">
        <f>"پديسار"</f>
        <v>پديسار</v>
      </c>
      <c r="D667" s="1">
        <v>5500000</v>
      </c>
    </row>
    <row r="668" spans="1:4" x14ac:dyDescent="0.2">
      <c r="A668" s="1" t="str">
        <f>"01398"</f>
        <v>01398</v>
      </c>
      <c r="B668" s="1" t="str">
        <f>"پژمان"</f>
        <v>پژمان</v>
      </c>
      <c r="C668" s="1" t="str">
        <f>"سروري"</f>
        <v>سروري</v>
      </c>
      <c r="D668" s="1">
        <v>3465000</v>
      </c>
    </row>
    <row r="669" spans="1:4" x14ac:dyDescent="0.2">
      <c r="A669" s="1" t="str">
        <f>"01400"</f>
        <v>01400</v>
      </c>
      <c r="B669" s="1" t="str">
        <f>"اسماعيل"</f>
        <v>اسماعيل</v>
      </c>
      <c r="C669" s="1" t="str">
        <f>"احمد حسيني"</f>
        <v>احمد حسيني</v>
      </c>
      <c r="D669" s="1">
        <v>3465000</v>
      </c>
    </row>
    <row r="670" spans="1:4" x14ac:dyDescent="0.2">
      <c r="A670" s="1" t="str">
        <f>"01401"</f>
        <v>01401</v>
      </c>
      <c r="B670" s="1" t="str">
        <f>"علي"</f>
        <v>علي</v>
      </c>
      <c r="C670" s="1" t="str">
        <f>"دشتي زاده"</f>
        <v>دشتي زاده</v>
      </c>
      <c r="D670" s="1">
        <v>3465000</v>
      </c>
    </row>
    <row r="671" spans="1:4" x14ac:dyDescent="0.2">
      <c r="A671" s="1" t="str">
        <f>"01402"</f>
        <v>01402</v>
      </c>
      <c r="B671" s="1" t="str">
        <f>"روح اله"</f>
        <v>روح اله</v>
      </c>
      <c r="C671" s="1" t="str">
        <f>"دهقاني"</f>
        <v>دهقاني</v>
      </c>
      <c r="D671" s="1">
        <v>5500000</v>
      </c>
    </row>
    <row r="672" spans="1:4" x14ac:dyDescent="0.2">
      <c r="A672" s="1" t="str">
        <f>"01403"</f>
        <v>01403</v>
      </c>
      <c r="B672" s="1" t="str">
        <f>"محمد مجتبي"</f>
        <v>محمد مجتبي</v>
      </c>
      <c r="C672" s="1" t="str">
        <f>"کشت کار"</f>
        <v>کشت کار</v>
      </c>
      <c r="D672" s="1">
        <v>3465000</v>
      </c>
    </row>
    <row r="673" spans="1:4" x14ac:dyDescent="0.2">
      <c r="A673" s="1" t="str">
        <f>"01404"</f>
        <v>01404</v>
      </c>
      <c r="B673" s="1" t="str">
        <f>"مصطفي"</f>
        <v>مصطفي</v>
      </c>
      <c r="C673" s="1" t="str">
        <f>"آذرخش"</f>
        <v>آذرخش</v>
      </c>
      <c r="D673" s="1">
        <v>4620000</v>
      </c>
    </row>
    <row r="674" spans="1:4" x14ac:dyDescent="0.2">
      <c r="A674" s="1" t="str">
        <f>"01405"</f>
        <v>01405</v>
      </c>
      <c r="B674" s="1" t="str">
        <f>"يوسف"</f>
        <v>يوسف</v>
      </c>
      <c r="C674" s="1" t="str">
        <f>"زنده بودي"</f>
        <v>زنده بودي</v>
      </c>
      <c r="D674" s="1">
        <v>3465000</v>
      </c>
    </row>
    <row r="675" spans="1:4" x14ac:dyDescent="0.2">
      <c r="A675" s="1" t="str">
        <f>"01406"</f>
        <v>01406</v>
      </c>
      <c r="B675" s="1" t="str">
        <f>"مصطفي"</f>
        <v>مصطفي</v>
      </c>
      <c r="C675" s="1" t="str">
        <f>"محمدي گلوردي"</f>
        <v>محمدي گلوردي</v>
      </c>
      <c r="D675" s="1">
        <v>4620000</v>
      </c>
    </row>
    <row r="676" spans="1:4" x14ac:dyDescent="0.2">
      <c r="A676" s="1" t="str">
        <f>"01407"</f>
        <v>01407</v>
      </c>
      <c r="B676" s="1" t="str">
        <f>"سجاد"</f>
        <v>سجاد</v>
      </c>
      <c r="C676" s="1" t="str">
        <f>"رستمي"</f>
        <v>رستمي</v>
      </c>
      <c r="D676" s="1">
        <v>3465000</v>
      </c>
    </row>
    <row r="677" spans="1:4" x14ac:dyDescent="0.2">
      <c r="A677" s="1" t="str">
        <f>"01408"</f>
        <v>01408</v>
      </c>
      <c r="B677" s="1" t="str">
        <f>"مصطفي"</f>
        <v>مصطفي</v>
      </c>
      <c r="C677" s="1" t="str">
        <f>"محمدي"</f>
        <v>محمدي</v>
      </c>
      <c r="D677" s="1">
        <v>3465000</v>
      </c>
    </row>
    <row r="678" spans="1:4" x14ac:dyDescent="0.2">
      <c r="A678" s="1" t="str">
        <f>"01409"</f>
        <v>01409</v>
      </c>
      <c r="B678" s="1" t="str">
        <f>"عبدالرحيم"</f>
        <v>عبدالرحيم</v>
      </c>
      <c r="C678" s="1" t="str">
        <f>"نيکنام"</f>
        <v>نيکنام</v>
      </c>
      <c r="D678" s="1">
        <v>3465000</v>
      </c>
    </row>
    <row r="679" spans="1:4" x14ac:dyDescent="0.2">
      <c r="A679" s="1" t="str">
        <f>"01410"</f>
        <v>01410</v>
      </c>
      <c r="B679" s="1" t="str">
        <f>"حسين"</f>
        <v>حسين</v>
      </c>
      <c r="C679" s="1" t="str">
        <f>"اندرياي"</f>
        <v>اندرياي</v>
      </c>
      <c r="D679" s="1">
        <v>3465000</v>
      </c>
    </row>
    <row r="680" spans="1:4" x14ac:dyDescent="0.2">
      <c r="A680" s="1" t="str">
        <f>"01411"</f>
        <v>01411</v>
      </c>
      <c r="B680" s="1" t="str">
        <f>"هادي"</f>
        <v>هادي</v>
      </c>
      <c r="C680" s="1" t="str">
        <f>"تجويدي"</f>
        <v>تجويدي</v>
      </c>
      <c r="D680" s="1">
        <v>3465000</v>
      </c>
    </row>
    <row r="681" spans="1:4" x14ac:dyDescent="0.2">
      <c r="A681" s="1" t="str">
        <f>"01412"</f>
        <v>01412</v>
      </c>
      <c r="B681" s="1" t="str">
        <f>"مهرداد"</f>
        <v>مهرداد</v>
      </c>
      <c r="C681" s="1" t="str">
        <f>"نظري"</f>
        <v>نظري</v>
      </c>
      <c r="D681" s="1">
        <v>3465000</v>
      </c>
    </row>
    <row r="682" spans="1:4" x14ac:dyDescent="0.2">
      <c r="A682" s="1" t="str">
        <f>"01413"</f>
        <v>01413</v>
      </c>
      <c r="B682" s="1" t="str">
        <f>"سجاد"</f>
        <v>سجاد</v>
      </c>
      <c r="C682" s="1" t="str">
        <f>"مرادزاده"</f>
        <v>مرادزاده</v>
      </c>
      <c r="D682" s="1">
        <v>3465000</v>
      </c>
    </row>
    <row r="683" spans="1:4" x14ac:dyDescent="0.2">
      <c r="A683" s="1" t="str">
        <f>"01414"</f>
        <v>01414</v>
      </c>
      <c r="B683" s="1" t="str">
        <f>"حسين"</f>
        <v>حسين</v>
      </c>
      <c r="C683" s="1" t="str">
        <f>"آدره"</f>
        <v>آدره</v>
      </c>
      <c r="D683" s="1">
        <v>3465000</v>
      </c>
    </row>
    <row r="684" spans="1:4" x14ac:dyDescent="0.2">
      <c r="A684" s="1" t="str">
        <f>"01415"</f>
        <v>01415</v>
      </c>
      <c r="B684" s="1" t="str">
        <f>"تورج"</f>
        <v>تورج</v>
      </c>
      <c r="C684" s="1" t="str">
        <f>"نظري"</f>
        <v>نظري</v>
      </c>
      <c r="D684" s="1">
        <v>5500000</v>
      </c>
    </row>
    <row r="685" spans="1:4" x14ac:dyDescent="0.2">
      <c r="A685" s="1" t="str">
        <f>"01416"</f>
        <v>01416</v>
      </c>
      <c r="B685" s="1" t="str">
        <f>"حسين"</f>
        <v>حسين</v>
      </c>
      <c r="C685" s="1" t="str">
        <f>"مظاهري بني"</f>
        <v>مظاهري بني</v>
      </c>
      <c r="D685" s="1">
        <v>5500000</v>
      </c>
    </row>
    <row r="686" spans="1:4" x14ac:dyDescent="0.2">
      <c r="A686" s="1" t="str">
        <f>"01417"</f>
        <v>01417</v>
      </c>
      <c r="B686" s="1" t="str">
        <f>"راضيه"</f>
        <v>راضيه</v>
      </c>
      <c r="C686" s="1" t="str">
        <f>"هژبرنيا"</f>
        <v>هژبرنيا</v>
      </c>
      <c r="D686" s="1">
        <v>4125000</v>
      </c>
    </row>
    <row r="687" spans="1:4" x14ac:dyDescent="0.2">
      <c r="A687" s="1" t="str">
        <f>"01419"</f>
        <v>01419</v>
      </c>
      <c r="B687" s="1" t="str">
        <f>"سيد عادل"</f>
        <v>سيد عادل</v>
      </c>
      <c r="C687" s="1" t="str">
        <f>"هاشمي تنگستاني"</f>
        <v>هاشمي تنگستاني</v>
      </c>
      <c r="D687" s="1">
        <v>4620000</v>
      </c>
    </row>
    <row r="688" spans="1:4" x14ac:dyDescent="0.2">
      <c r="A688" s="1" t="str">
        <f>"01420"</f>
        <v>01420</v>
      </c>
      <c r="B688" s="1" t="str">
        <f>"اميد"</f>
        <v>اميد</v>
      </c>
      <c r="C688" s="1" t="str">
        <f>"زارع گلستاني"</f>
        <v>زارع گلستاني</v>
      </c>
      <c r="D688" s="1">
        <v>3465000</v>
      </c>
    </row>
    <row r="689" spans="1:4" x14ac:dyDescent="0.2">
      <c r="A689" s="1" t="str">
        <f>"01421"</f>
        <v>01421</v>
      </c>
      <c r="B689" s="1" t="str">
        <f>"ساسان"</f>
        <v>ساسان</v>
      </c>
      <c r="C689" s="1" t="str">
        <f>"رحيمي"</f>
        <v>رحيمي</v>
      </c>
      <c r="D689" s="1">
        <v>4125000</v>
      </c>
    </row>
    <row r="690" spans="1:4" x14ac:dyDescent="0.2">
      <c r="A690" s="1" t="str">
        <f>"01423"</f>
        <v>01423</v>
      </c>
      <c r="B690" s="1" t="str">
        <f>"عليرضا"</f>
        <v>عليرضا</v>
      </c>
      <c r="C690" s="1" t="str">
        <f>"حاجياني"</f>
        <v>حاجياني</v>
      </c>
      <c r="D690" s="1">
        <v>3465000</v>
      </c>
    </row>
    <row r="691" spans="1:4" x14ac:dyDescent="0.2">
      <c r="A691" s="1" t="str">
        <f>"01424"</f>
        <v>01424</v>
      </c>
      <c r="B691" s="1" t="str">
        <f>"سيد سجاد"</f>
        <v>سيد سجاد</v>
      </c>
      <c r="C691" s="1" t="str">
        <f>"نعمت اللهي"</f>
        <v>نعمت اللهي</v>
      </c>
      <c r="D691" s="1">
        <v>3465000</v>
      </c>
    </row>
    <row r="692" spans="1:4" x14ac:dyDescent="0.2">
      <c r="A692" s="1" t="str">
        <f>"01425"</f>
        <v>01425</v>
      </c>
      <c r="B692" s="1" t="str">
        <f>"اشکان"</f>
        <v>اشکان</v>
      </c>
      <c r="C692" s="1" t="str">
        <f>"احمدي دوقزلو"</f>
        <v>احمدي دوقزلو</v>
      </c>
      <c r="D692" s="1">
        <v>4620000</v>
      </c>
    </row>
    <row r="693" spans="1:4" x14ac:dyDescent="0.2">
      <c r="A693" s="1" t="str">
        <f>"01427"</f>
        <v>01427</v>
      </c>
      <c r="B693" s="1" t="str">
        <f>"ستار"</f>
        <v>ستار</v>
      </c>
      <c r="C693" s="1" t="str">
        <f>"محمودي"</f>
        <v>محمودي</v>
      </c>
      <c r="D693" s="1">
        <v>4125000</v>
      </c>
    </row>
    <row r="694" spans="1:4" x14ac:dyDescent="0.2">
      <c r="A694" s="1" t="str">
        <f>"01437"</f>
        <v>01437</v>
      </c>
      <c r="B694" s="1" t="str">
        <f>"مصطفي"</f>
        <v>مصطفي</v>
      </c>
      <c r="C694" s="1" t="str">
        <f>"نريماني"</f>
        <v>نريماني</v>
      </c>
      <c r="D694" s="1">
        <v>4125000</v>
      </c>
    </row>
  </sheetData>
  <autoFilter ref="A1:E694"/>
  <sortState ref="A2:E1145">
    <sortCondition ref="A2:A1145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9804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admin3</dc:creator>
  <cp:lastModifiedBy>admin3</cp:lastModifiedBy>
  <dcterms:created xsi:type="dcterms:W3CDTF">2019-07-16T04:12:21Z</dcterms:created>
  <dcterms:modified xsi:type="dcterms:W3CDTF">2019-07-16T04:16:23Z</dcterms:modified>
</cp:coreProperties>
</file>