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2" sheetId="1" r:id="rId1"/>
  </sheets>
  <calcPr calcId="145621"/>
</workbook>
</file>

<file path=xl/calcChain.xml><?xml version="1.0" encoding="utf-8"?>
<calcChain xmlns="http://schemas.openxmlformats.org/spreadsheetml/2006/main">
  <c r="A640" i="1" l="1"/>
  <c r="B640" i="1"/>
  <c r="C640" i="1"/>
  <c r="D640" i="1"/>
  <c r="A751" i="1"/>
  <c r="B751" i="1"/>
  <c r="C751" i="1"/>
  <c r="D751" i="1"/>
  <c r="A1131" i="1"/>
  <c r="B1131" i="1"/>
  <c r="C1131" i="1"/>
  <c r="D1131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60" i="1"/>
  <c r="B360" i="1"/>
  <c r="C360" i="1"/>
  <c r="D360" i="1"/>
  <c r="A361" i="1"/>
  <c r="B361" i="1"/>
  <c r="C361" i="1"/>
  <c r="D361" i="1"/>
  <c r="A494" i="1"/>
  <c r="B494" i="1"/>
  <c r="C494" i="1"/>
  <c r="D494" i="1"/>
  <c r="A500" i="1"/>
  <c r="B500" i="1"/>
  <c r="C500" i="1"/>
  <c r="D500" i="1"/>
  <c r="A503" i="1"/>
  <c r="B503" i="1"/>
  <c r="C503" i="1"/>
  <c r="D503" i="1"/>
  <c r="A514" i="1"/>
  <c r="B514" i="1"/>
  <c r="C514" i="1"/>
  <c r="D514" i="1"/>
  <c r="A642" i="1"/>
  <c r="B642" i="1"/>
  <c r="C642" i="1"/>
  <c r="D642" i="1"/>
  <c r="A1014" i="1"/>
  <c r="B1014" i="1"/>
  <c r="C1014" i="1"/>
  <c r="D1014" i="1"/>
  <c r="A930" i="1"/>
  <c r="B930" i="1"/>
  <c r="C930" i="1"/>
  <c r="D930" i="1"/>
  <c r="A742" i="1"/>
  <c r="B742" i="1"/>
  <c r="C742" i="1"/>
  <c r="D742" i="1"/>
  <c r="A420" i="1"/>
  <c r="B420" i="1"/>
  <c r="C420" i="1"/>
  <c r="D420" i="1"/>
  <c r="A398" i="1"/>
  <c r="B398" i="1"/>
  <c r="C398" i="1"/>
  <c r="D398" i="1"/>
  <c r="A401" i="1"/>
  <c r="B401" i="1"/>
  <c r="C401" i="1"/>
  <c r="D401" i="1"/>
  <c r="A383" i="1"/>
  <c r="B383" i="1"/>
  <c r="C383" i="1"/>
  <c r="D383" i="1"/>
  <c r="A448" i="1"/>
  <c r="B448" i="1"/>
  <c r="C448" i="1"/>
  <c r="D448" i="1"/>
  <c r="A371" i="1"/>
  <c r="B371" i="1"/>
  <c r="C371" i="1"/>
  <c r="D371" i="1"/>
  <c r="A372" i="1"/>
  <c r="B372" i="1"/>
  <c r="C372" i="1"/>
  <c r="D372" i="1"/>
  <c r="A452" i="1"/>
  <c r="B452" i="1"/>
  <c r="C452" i="1"/>
  <c r="D452" i="1"/>
  <c r="A50" i="1"/>
  <c r="B50" i="1"/>
  <c r="C50" i="1"/>
  <c r="D50" i="1"/>
  <c r="A2" i="1"/>
  <c r="B2" i="1"/>
  <c r="C2" i="1"/>
  <c r="D2" i="1"/>
  <c r="A47" i="1"/>
  <c r="B47" i="1"/>
  <c r="C47" i="1"/>
  <c r="D47" i="1"/>
  <c r="A24" i="1"/>
  <c r="B24" i="1"/>
  <c r="C24" i="1"/>
  <c r="D24" i="1"/>
  <c r="A490" i="1"/>
  <c r="B490" i="1"/>
  <c r="C490" i="1"/>
  <c r="D490" i="1"/>
  <c r="A546" i="1"/>
  <c r="B546" i="1"/>
  <c r="C546" i="1"/>
  <c r="D546" i="1"/>
  <c r="A766" i="1"/>
  <c r="B766" i="1"/>
  <c r="C766" i="1"/>
  <c r="D766" i="1"/>
  <c r="A754" i="1"/>
  <c r="B754" i="1"/>
  <c r="C754" i="1"/>
  <c r="D754" i="1"/>
  <c r="A1036" i="1"/>
  <c r="B1036" i="1"/>
  <c r="C1036" i="1"/>
  <c r="D1036" i="1"/>
  <c r="A1088" i="1"/>
  <c r="B1088" i="1"/>
  <c r="C1088" i="1"/>
  <c r="D1088" i="1"/>
  <c r="A1120" i="1"/>
  <c r="B1120" i="1"/>
  <c r="C1120" i="1"/>
  <c r="D1120" i="1"/>
  <c r="A1086" i="1"/>
  <c r="B1086" i="1"/>
  <c r="C1086" i="1"/>
  <c r="D1086" i="1"/>
  <c r="A933" i="1"/>
  <c r="B933" i="1"/>
  <c r="C933" i="1"/>
  <c r="D933" i="1"/>
  <c r="A910" i="1"/>
  <c r="B910" i="1"/>
  <c r="C910" i="1"/>
  <c r="D910" i="1"/>
  <c r="A774" i="1"/>
  <c r="B774" i="1"/>
  <c r="C774" i="1"/>
  <c r="D774" i="1"/>
  <c r="A775" i="1"/>
  <c r="B775" i="1"/>
  <c r="C775" i="1"/>
  <c r="D775" i="1"/>
  <c r="A497" i="1"/>
  <c r="B497" i="1"/>
  <c r="C497" i="1"/>
  <c r="D497" i="1"/>
  <c r="A499" i="1"/>
  <c r="B499" i="1"/>
  <c r="C499" i="1"/>
  <c r="D499" i="1"/>
  <c r="A511" i="1"/>
  <c r="B511" i="1"/>
  <c r="C511" i="1"/>
  <c r="D511" i="1"/>
  <c r="A566" i="1"/>
  <c r="B566" i="1"/>
  <c r="C566" i="1"/>
  <c r="D566" i="1"/>
  <c r="A567" i="1"/>
  <c r="B567" i="1"/>
  <c r="C567" i="1"/>
  <c r="D567" i="1"/>
  <c r="A545" i="1"/>
  <c r="B545" i="1"/>
  <c r="C545" i="1"/>
  <c r="D545" i="1"/>
  <c r="A872" i="1"/>
  <c r="B872" i="1"/>
  <c r="C872" i="1"/>
  <c r="D872" i="1"/>
  <c r="A728" i="1"/>
  <c r="B728" i="1"/>
  <c r="C728" i="1"/>
  <c r="D728" i="1"/>
  <c r="A729" i="1"/>
  <c r="B729" i="1"/>
  <c r="C729" i="1"/>
  <c r="D729" i="1"/>
  <c r="A726" i="1"/>
  <c r="B726" i="1"/>
  <c r="C726" i="1"/>
  <c r="D726" i="1"/>
  <c r="A1034" i="1"/>
  <c r="B1034" i="1"/>
  <c r="C1034" i="1"/>
  <c r="D1034" i="1"/>
  <c r="A1010" i="1"/>
  <c r="B1010" i="1"/>
  <c r="C1010" i="1"/>
  <c r="D1010" i="1"/>
  <c r="A1051" i="1"/>
  <c r="B1051" i="1"/>
  <c r="C1051" i="1"/>
  <c r="D1051" i="1"/>
  <c r="A772" i="1"/>
  <c r="B772" i="1"/>
  <c r="C772" i="1"/>
  <c r="D772" i="1"/>
  <c r="A773" i="1"/>
  <c r="B773" i="1"/>
  <c r="C773" i="1"/>
  <c r="D773" i="1"/>
  <c r="A571" i="1"/>
  <c r="B571" i="1"/>
  <c r="C571" i="1"/>
  <c r="D571" i="1"/>
  <c r="A595" i="1"/>
  <c r="B595" i="1"/>
  <c r="C595" i="1"/>
  <c r="D595" i="1"/>
  <c r="A491" i="1"/>
  <c r="B491" i="1"/>
  <c r="C491" i="1"/>
  <c r="D491" i="1"/>
  <c r="A508" i="1"/>
  <c r="B508" i="1"/>
  <c r="C508" i="1"/>
  <c r="D508" i="1"/>
  <c r="A328" i="1"/>
  <c r="B328" i="1"/>
  <c r="C328" i="1"/>
  <c r="D328" i="1"/>
  <c r="A496" i="1"/>
  <c r="B496" i="1"/>
  <c r="C496" i="1"/>
  <c r="D496" i="1"/>
  <c r="A591" i="1"/>
  <c r="B591" i="1"/>
  <c r="C591" i="1"/>
  <c r="D591" i="1"/>
  <c r="A604" i="1"/>
  <c r="B604" i="1"/>
  <c r="C604" i="1"/>
  <c r="D604" i="1"/>
  <c r="A982" i="1"/>
  <c r="B982" i="1"/>
  <c r="C982" i="1"/>
  <c r="D982" i="1"/>
  <c r="A980" i="1"/>
  <c r="B980" i="1"/>
  <c r="C980" i="1"/>
  <c r="D980" i="1"/>
  <c r="A666" i="1"/>
  <c r="B666" i="1"/>
  <c r="C666" i="1"/>
  <c r="D666" i="1"/>
  <c r="A621" i="1"/>
  <c r="B621" i="1"/>
  <c r="C621" i="1"/>
  <c r="D621" i="1"/>
  <c r="A645" i="1"/>
  <c r="B645" i="1"/>
  <c r="C645" i="1"/>
  <c r="D645" i="1"/>
  <c r="A722" i="1"/>
  <c r="B722" i="1"/>
  <c r="C722" i="1"/>
  <c r="D722" i="1"/>
  <c r="A719" i="1"/>
  <c r="B719" i="1"/>
  <c r="C719" i="1"/>
  <c r="D719" i="1"/>
  <c r="A711" i="1"/>
  <c r="B711" i="1"/>
  <c r="C711" i="1"/>
  <c r="D711" i="1"/>
  <c r="A731" i="1"/>
  <c r="B731" i="1"/>
  <c r="C731" i="1"/>
  <c r="D731" i="1"/>
  <c r="A727" i="1"/>
  <c r="B727" i="1"/>
  <c r="C727" i="1"/>
  <c r="D727" i="1"/>
  <c r="A23" i="1"/>
  <c r="B23" i="1"/>
  <c r="C23" i="1"/>
  <c r="D23" i="1"/>
  <c r="A771" i="1"/>
  <c r="B771" i="1"/>
  <c r="C771" i="1"/>
  <c r="D771" i="1"/>
  <c r="A710" i="1"/>
  <c r="B710" i="1"/>
  <c r="C710" i="1"/>
  <c r="D710" i="1"/>
  <c r="A720" i="1"/>
  <c r="B720" i="1"/>
  <c r="C720" i="1"/>
  <c r="D720" i="1"/>
  <c r="A721" i="1"/>
  <c r="B721" i="1"/>
  <c r="C721" i="1"/>
  <c r="D721" i="1"/>
  <c r="A663" i="1"/>
  <c r="B663" i="1"/>
  <c r="C663" i="1"/>
  <c r="D663" i="1"/>
  <c r="A647" i="1"/>
  <c r="B647" i="1"/>
  <c r="C647" i="1"/>
  <c r="D647" i="1"/>
  <c r="A1016" i="1"/>
  <c r="B1016" i="1"/>
  <c r="C1016" i="1"/>
  <c r="D1016" i="1"/>
  <c r="A1022" i="1"/>
  <c r="B1022" i="1"/>
  <c r="C1022" i="1"/>
  <c r="D1022" i="1"/>
  <c r="A981" i="1"/>
  <c r="B981" i="1"/>
  <c r="C981" i="1"/>
  <c r="D981" i="1"/>
  <c r="A717" i="1"/>
  <c r="B717" i="1"/>
  <c r="C717" i="1"/>
  <c r="D717" i="1"/>
  <c r="A770" i="1"/>
  <c r="B770" i="1"/>
  <c r="C770" i="1"/>
  <c r="D770" i="1"/>
  <c r="A864" i="1"/>
  <c r="B864" i="1"/>
  <c r="C864" i="1"/>
  <c r="D864" i="1"/>
  <c r="A570" i="1"/>
  <c r="B570" i="1"/>
  <c r="C570" i="1"/>
  <c r="D570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44" i="1"/>
  <c r="B44" i="1"/>
  <c r="C44" i="1"/>
  <c r="D44" i="1"/>
  <c r="A506" i="1"/>
  <c r="B506" i="1"/>
  <c r="C506" i="1"/>
  <c r="D506" i="1"/>
  <c r="A507" i="1"/>
  <c r="B507" i="1"/>
  <c r="C507" i="1"/>
  <c r="D507" i="1"/>
  <c r="A498" i="1"/>
  <c r="B498" i="1"/>
  <c r="C498" i="1"/>
  <c r="D498" i="1"/>
  <c r="A493" i="1"/>
  <c r="B493" i="1"/>
  <c r="C493" i="1"/>
  <c r="D493" i="1"/>
  <c r="A362" i="1"/>
  <c r="B362" i="1"/>
  <c r="C362" i="1"/>
  <c r="D362" i="1"/>
  <c r="A447" i="1"/>
  <c r="B447" i="1"/>
  <c r="C447" i="1"/>
  <c r="D447" i="1"/>
  <c r="A579" i="1"/>
  <c r="B579" i="1"/>
  <c r="C579" i="1"/>
  <c r="D579" i="1"/>
  <c r="A712" i="1"/>
  <c r="B712" i="1"/>
  <c r="C712" i="1"/>
  <c r="D712" i="1"/>
  <c r="A715" i="1"/>
  <c r="B715" i="1"/>
  <c r="C715" i="1"/>
  <c r="D715" i="1"/>
  <c r="A716" i="1"/>
  <c r="B716" i="1"/>
  <c r="C716" i="1"/>
  <c r="D716" i="1"/>
  <c r="A35" i="1"/>
  <c r="B35" i="1"/>
  <c r="C35" i="1"/>
  <c r="D35" i="1"/>
  <c r="A246" i="1"/>
  <c r="B246" i="1"/>
  <c r="C246" i="1"/>
  <c r="D246" i="1"/>
  <c r="A241" i="1"/>
  <c r="B241" i="1"/>
  <c r="C241" i="1"/>
  <c r="D241" i="1"/>
  <c r="A240" i="1"/>
  <c r="B240" i="1"/>
  <c r="C240" i="1"/>
  <c r="D240" i="1"/>
  <c r="A315" i="1"/>
  <c r="B315" i="1"/>
  <c r="C315" i="1"/>
  <c r="D315" i="1"/>
  <c r="A608" i="1"/>
  <c r="B608" i="1"/>
  <c r="C608" i="1"/>
  <c r="D608" i="1"/>
  <c r="A509" i="1"/>
  <c r="B509" i="1"/>
  <c r="C509" i="1"/>
  <c r="D509" i="1"/>
  <c r="A512" i="1"/>
  <c r="B512" i="1"/>
  <c r="C512" i="1"/>
  <c r="D512" i="1"/>
  <c r="A513" i="1"/>
  <c r="B513" i="1"/>
  <c r="C513" i="1"/>
  <c r="D513" i="1"/>
  <c r="A505" i="1"/>
  <c r="B505" i="1"/>
  <c r="C505" i="1"/>
  <c r="D505" i="1"/>
  <c r="A1125" i="1"/>
  <c r="B1125" i="1"/>
  <c r="C1125" i="1"/>
  <c r="D1125" i="1"/>
  <c r="A1130" i="1"/>
  <c r="B1130" i="1"/>
  <c r="C1130" i="1"/>
  <c r="D1130" i="1"/>
  <c r="A364" i="1"/>
  <c r="B364" i="1"/>
  <c r="C364" i="1"/>
  <c r="D364" i="1"/>
  <c r="A599" i="1"/>
  <c r="B599" i="1"/>
  <c r="C599" i="1"/>
  <c r="D599" i="1"/>
  <c r="A580" i="1"/>
  <c r="B580" i="1"/>
  <c r="C580" i="1"/>
  <c r="D580" i="1"/>
  <c r="A601" i="1"/>
  <c r="B601" i="1"/>
  <c r="C601" i="1"/>
  <c r="D601" i="1"/>
  <c r="A593" i="1"/>
  <c r="B593" i="1"/>
  <c r="C593" i="1"/>
  <c r="D593" i="1"/>
  <c r="A594" i="1"/>
  <c r="B594" i="1"/>
  <c r="C594" i="1"/>
  <c r="D594" i="1"/>
  <c r="A611" i="1"/>
  <c r="B611" i="1"/>
  <c r="C611" i="1"/>
  <c r="D611" i="1"/>
  <c r="A8" i="1"/>
  <c r="B8" i="1"/>
  <c r="C8" i="1"/>
  <c r="D8" i="1"/>
  <c r="A765" i="1"/>
  <c r="B765" i="1"/>
  <c r="C765" i="1"/>
  <c r="D765" i="1"/>
  <c r="A768" i="1"/>
  <c r="B768" i="1"/>
  <c r="C768" i="1"/>
  <c r="D768" i="1"/>
  <c r="A769" i="1"/>
  <c r="B769" i="1"/>
  <c r="C769" i="1"/>
  <c r="D769" i="1"/>
  <c r="A755" i="1"/>
  <c r="B755" i="1"/>
  <c r="C755" i="1"/>
  <c r="D755" i="1"/>
  <c r="A870" i="1"/>
  <c r="B870" i="1"/>
  <c r="C870" i="1"/>
  <c r="D870" i="1"/>
  <c r="A737" i="1"/>
  <c r="B737" i="1"/>
  <c r="C737" i="1"/>
  <c r="D737" i="1"/>
  <c r="A631" i="1"/>
  <c r="B631" i="1"/>
  <c r="C631" i="1"/>
  <c r="D631" i="1"/>
  <c r="A609" i="1"/>
  <c r="B609" i="1"/>
  <c r="C609" i="1"/>
  <c r="D609" i="1"/>
  <c r="A614" i="1"/>
  <c r="B614" i="1"/>
  <c r="C614" i="1"/>
  <c r="D614" i="1"/>
  <c r="A615" i="1"/>
  <c r="B615" i="1"/>
  <c r="C615" i="1"/>
  <c r="D615" i="1"/>
  <c r="A759" i="1"/>
  <c r="B759" i="1"/>
  <c r="C759" i="1"/>
  <c r="D759" i="1"/>
  <c r="A760" i="1"/>
  <c r="B760" i="1"/>
  <c r="C760" i="1"/>
  <c r="D760" i="1"/>
  <c r="A746" i="1"/>
  <c r="B746" i="1"/>
  <c r="C746" i="1"/>
  <c r="D746" i="1"/>
  <c r="A744" i="1"/>
  <c r="B744" i="1"/>
  <c r="C744" i="1"/>
  <c r="D744" i="1"/>
  <c r="A733" i="1"/>
  <c r="B733" i="1"/>
  <c r="C733" i="1"/>
  <c r="D733" i="1"/>
  <c r="A741" i="1"/>
  <c r="B741" i="1"/>
  <c r="C741" i="1"/>
  <c r="D741" i="1"/>
  <c r="A738" i="1"/>
  <c r="B738" i="1"/>
  <c r="C738" i="1"/>
  <c r="D738" i="1"/>
  <c r="A739" i="1"/>
  <c r="B739" i="1"/>
  <c r="C739" i="1"/>
  <c r="D739" i="1"/>
  <c r="A863" i="1"/>
  <c r="B863" i="1"/>
  <c r="C863" i="1"/>
  <c r="D863" i="1"/>
  <c r="A866" i="1"/>
  <c r="B866" i="1"/>
  <c r="C866" i="1"/>
  <c r="D866" i="1"/>
  <c r="A1007" i="1"/>
  <c r="B1007" i="1"/>
  <c r="C1007" i="1"/>
  <c r="D1007" i="1"/>
  <c r="A1015" i="1"/>
  <c r="B1015" i="1"/>
  <c r="C1015" i="1"/>
  <c r="D1015" i="1"/>
  <c r="A1020" i="1"/>
  <c r="B1020" i="1"/>
  <c r="C1020" i="1"/>
  <c r="D1020" i="1"/>
  <c r="A613" i="1"/>
  <c r="B613" i="1"/>
  <c r="C613" i="1"/>
  <c r="D613" i="1"/>
  <c r="A607" i="1"/>
  <c r="B607" i="1"/>
  <c r="C607" i="1"/>
  <c r="D607" i="1"/>
  <c r="A582" i="1"/>
  <c r="B582" i="1"/>
  <c r="C582" i="1"/>
  <c r="D582" i="1"/>
  <c r="A583" i="1"/>
  <c r="B583" i="1"/>
  <c r="C583" i="1"/>
  <c r="D583" i="1"/>
  <c r="A630" i="1"/>
  <c r="B630" i="1"/>
  <c r="C630" i="1"/>
  <c r="D630" i="1"/>
  <c r="A718" i="1"/>
  <c r="B718" i="1"/>
  <c r="C718" i="1"/>
  <c r="D718" i="1"/>
  <c r="A763" i="1"/>
  <c r="B763" i="1"/>
  <c r="C763" i="1"/>
  <c r="D763" i="1"/>
  <c r="A1002" i="1"/>
  <c r="B1002" i="1"/>
  <c r="C1002" i="1"/>
  <c r="D1002" i="1"/>
  <c r="A1037" i="1"/>
  <c r="B1037" i="1"/>
  <c r="C1037" i="1"/>
  <c r="D1037" i="1"/>
  <c r="A1043" i="1"/>
  <c r="B1043" i="1"/>
  <c r="C1043" i="1"/>
  <c r="D1043" i="1"/>
  <c r="A1029" i="1"/>
  <c r="B1029" i="1"/>
  <c r="C1029" i="1"/>
  <c r="D1029" i="1"/>
  <c r="A1024" i="1"/>
  <c r="B1024" i="1"/>
  <c r="C1024" i="1"/>
  <c r="D1024" i="1"/>
  <c r="A1026" i="1"/>
  <c r="B1026" i="1"/>
  <c r="C1026" i="1"/>
  <c r="D1026" i="1"/>
  <c r="A1039" i="1"/>
  <c r="B1039" i="1"/>
  <c r="C1039" i="1"/>
  <c r="D1039" i="1"/>
  <c r="A1041" i="1"/>
  <c r="B1041" i="1"/>
  <c r="C1041" i="1"/>
  <c r="D1041" i="1"/>
  <c r="A1042" i="1"/>
  <c r="B1042" i="1"/>
  <c r="C1042" i="1"/>
  <c r="D1042" i="1"/>
  <c r="A1009" i="1"/>
  <c r="B1009" i="1"/>
  <c r="C1009" i="1"/>
  <c r="D1009" i="1"/>
  <c r="A551" i="1"/>
  <c r="B551" i="1"/>
  <c r="C551" i="1"/>
  <c r="D551" i="1"/>
  <c r="A517" i="1"/>
  <c r="B517" i="1"/>
  <c r="C517" i="1"/>
  <c r="D517" i="1"/>
  <c r="A348" i="1"/>
  <c r="B348" i="1"/>
  <c r="C348" i="1"/>
  <c r="D348" i="1"/>
  <c r="A451" i="1"/>
  <c r="B451" i="1"/>
  <c r="C451" i="1"/>
  <c r="D451" i="1"/>
  <c r="A937" i="1"/>
  <c r="B937" i="1"/>
  <c r="C937" i="1"/>
  <c r="D937" i="1"/>
  <c r="A970" i="1"/>
  <c r="B970" i="1"/>
  <c r="C970" i="1"/>
  <c r="D970" i="1"/>
  <c r="A973" i="1"/>
  <c r="B973" i="1"/>
  <c r="C973" i="1"/>
  <c r="D973" i="1"/>
  <c r="A966" i="1"/>
  <c r="B966" i="1"/>
  <c r="C966" i="1"/>
  <c r="D966" i="1"/>
  <c r="A994" i="1"/>
  <c r="B994" i="1"/>
  <c r="C994" i="1"/>
  <c r="D994" i="1"/>
  <c r="A995" i="1"/>
  <c r="B995" i="1"/>
  <c r="C995" i="1"/>
  <c r="D995" i="1"/>
  <c r="A123" i="1"/>
  <c r="B123" i="1"/>
  <c r="C123" i="1"/>
  <c r="D123" i="1"/>
  <c r="A17" i="1"/>
  <c r="B17" i="1"/>
  <c r="C17" i="1"/>
  <c r="D17" i="1"/>
  <c r="A16" i="1"/>
  <c r="B16" i="1"/>
  <c r="C16" i="1"/>
  <c r="D16" i="1"/>
  <c r="A15" i="1"/>
  <c r="B15" i="1"/>
  <c r="C15" i="1"/>
  <c r="D15" i="1"/>
  <c r="A602" i="1"/>
  <c r="B602" i="1"/>
  <c r="C602" i="1"/>
  <c r="D602" i="1"/>
  <c r="A603" i="1"/>
  <c r="B603" i="1"/>
  <c r="C603" i="1"/>
  <c r="D603" i="1"/>
  <c r="A610" i="1"/>
  <c r="B610" i="1"/>
  <c r="C610" i="1"/>
  <c r="D610" i="1"/>
  <c r="A600" i="1"/>
  <c r="B600" i="1"/>
  <c r="C600" i="1"/>
  <c r="D600" i="1"/>
  <c r="A588" i="1"/>
  <c r="B588" i="1"/>
  <c r="C588" i="1"/>
  <c r="D588" i="1"/>
  <c r="A574" i="1"/>
  <c r="B574" i="1"/>
  <c r="C574" i="1"/>
  <c r="D574" i="1"/>
  <c r="A316" i="1"/>
  <c r="B316" i="1"/>
  <c r="C316" i="1"/>
  <c r="D316" i="1"/>
  <c r="A314" i="1"/>
  <c r="B314" i="1"/>
  <c r="C314" i="1"/>
  <c r="D314" i="1"/>
  <c r="A195" i="1"/>
  <c r="B195" i="1"/>
  <c r="C195" i="1"/>
  <c r="D195" i="1"/>
  <c r="A313" i="1"/>
  <c r="B313" i="1"/>
  <c r="C313" i="1"/>
  <c r="D313" i="1"/>
  <c r="A268" i="1"/>
  <c r="B268" i="1"/>
  <c r="C268" i="1"/>
  <c r="D268" i="1"/>
  <c r="A243" i="1"/>
  <c r="B243" i="1"/>
  <c r="C243" i="1"/>
  <c r="D243" i="1"/>
  <c r="A247" i="1"/>
  <c r="B247" i="1"/>
  <c r="C247" i="1"/>
  <c r="D247" i="1"/>
  <c r="A244" i="1"/>
  <c r="B244" i="1"/>
  <c r="C244" i="1"/>
  <c r="D244" i="1"/>
  <c r="A245" i="1"/>
  <c r="B245" i="1"/>
  <c r="C245" i="1"/>
  <c r="D245" i="1"/>
  <c r="A169" i="1"/>
  <c r="B169" i="1"/>
  <c r="C169" i="1"/>
  <c r="D169" i="1"/>
  <c r="A606" i="1"/>
  <c r="B606" i="1"/>
  <c r="C606" i="1"/>
  <c r="D606" i="1"/>
  <c r="A11" i="1"/>
  <c r="B11" i="1"/>
  <c r="C11" i="1"/>
  <c r="D11" i="1"/>
  <c r="A18" i="1"/>
  <c r="B18" i="1"/>
  <c r="C18" i="1"/>
  <c r="D18" i="1"/>
  <c r="A12" i="1"/>
  <c r="B12" i="1"/>
  <c r="C12" i="1"/>
  <c r="D12" i="1"/>
  <c r="A3" i="1"/>
  <c r="B3" i="1"/>
  <c r="C3" i="1"/>
  <c r="D3" i="1"/>
  <c r="A49" i="1"/>
  <c r="B49" i="1"/>
  <c r="C49" i="1"/>
  <c r="D49" i="1"/>
  <c r="A29" i="1"/>
  <c r="B29" i="1"/>
  <c r="C29" i="1"/>
  <c r="D29" i="1"/>
  <c r="A165" i="1"/>
  <c r="B165" i="1"/>
  <c r="C165" i="1"/>
  <c r="D165" i="1"/>
  <c r="A242" i="1"/>
  <c r="B242" i="1"/>
  <c r="C242" i="1"/>
  <c r="D242" i="1"/>
  <c r="A300" i="1"/>
  <c r="B300" i="1"/>
  <c r="C300" i="1"/>
  <c r="D300" i="1"/>
  <c r="A1124" i="1"/>
  <c r="B1124" i="1"/>
  <c r="C1124" i="1"/>
  <c r="D1124" i="1"/>
  <c r="A1126" i="1"/>
  <c r="B1126" i="1"/>
  <c r="C1126" i="1"/>
  <c r="D1126" i="1"/>
  <c r="A1127" i="1"/>
  <c r="B1127" i="1"/>
  <c r="C1127" i="1"/>
  <c r="D1127" i="1"/>
  <c r="A1085" i="1"/>
  <c r="B1085" i="1"/>
  <c r="C1085" i="1"/>
  <c r="D1085" i="1"/>
  <c r="A395" i="1"/>
  <c r="B395" i="1"/>
  <c r="C395" i="1"/>
  <c r="D395" i="1"/>
  <c r="A347" i="1"/>
  <c r="B347" i="1"/>
  <c r="C347" i="1"/>
  <c r="D347" i="1"/>
  <c r="A524" i="1"/>
  <c r="B524" i="1"/>
  <c r="C524" i="1"/>
  <c r="D524" i="1"/>
  <c r="A589" i="1"/>
  <c r="B589" i="1"/>
  <c r="C589" i="1"/>
  <c r="D589" i="1"/>
  <c r="A597" i="1"/>
  <c r="B597" i="1"/>
  <c r="C597" i="1"/>
  <c r="D597" i="1"/>
  <c r="A598" i="1"/>
  <c r="B598" i="1"/>
  <c r="C598" i="1"/>
  <c r="D598" i="1"/>
  <c r="A976" i="1"/>
  <c r="B976" i="1"/>
  <c r="C976" i="1"/>
  <c r="D976" i="1"/>
  <c r="A972" i="1"/>
  <c r="B972" i="1"/>
  <c r="C972" i="1"/>
  <c r="D972" i="1"/>
  <c r="A967" i="1"/>
  <c r="B967" i="1"/>
  <c r="C967" i="1"/>
  <c r="D967" i="1"/>
  <c r="A968" i="1"/>
  <c r="B968" i="1"/>
  <c r="C968" i="1"/>
  <c r="D968" i="1"/>
  <c r="A936" i="1"/>
  <c r="B936" i="1"/>
  <c r="C936" i="1"/>
  <c r="D936" i="1"/>
  <c r="A935" i="1"/>
  <c r="B935" i="1"/>
  <c r="C935" i="1"/>
  <c r="D935" i="1"/>
  <c r="A934" i="1"/>
  <c r="B934" i="1"/>
  <c r="C934" i="1"/>
  <c r="D934" i="1"/>
  <c r="A931" i="1"/>
  <c r="B931" i="1"/>
  <c r="C931" i="1"/>
  <c r="D931" i="1"/>
  <c r="A932" i="1"/>
  <c r="B932" i="1"/>
  <c r="C932" i="1"/>
  <c r="D932" i="1"/>
  <c r="A1123" i="1"/>
  <c r="B1123" i="1"/>
  <c r="C1123" i="1"/>
  <c r="D1123" i="1"/>
  <c r="A997" i="1"/>
  <c r="B997" i="1"/>
  <c r="C997" i="1"/>
  <c r="D997" i="1"/>
  <c r="A992" i="1"/>
  <c r="B992" i="1"/>
  <c r="C992" i="1"/>
  <c r="D992" i="1"/>
  <c r="A988" i="1"/>
  <c r="B988" i="1"/>
  <c r="C988" i="1"/>
  <c r="D988" i="1"/>
  <c r="A986" i="1"/>
  <c r="B986" i="1"/>
  <c r="C986" i="1"/>
  <c r="D986" i="1"/>
  <c r="A985" i="1"/>
  <c r="B985" i="1"/>
  <c r="C985" i="1"/>
  <c r="D985" i="1"/>
  <c r="A987" i="1"/>
  <c r="B987" i="1"/>
  <c r="C987" i="1"/>
  <c r="D987" i="1"/>
  <c r="A965" i="1"/>
  <c r="B965" i="1"/>
  <c r="C965" i="1"/>
  <c r="D965" i="1"/>
  <c r="A979" i="1"/>
  <c r="B979" i="1"/>
  <c r="C979" i="1"/>
  <c r="D979" i="1"/>
  <c r="A983" i="1"/>
  <c r="B983" i="1"/>
  <c r="C983" i="1"/>
  <c r="D983" i="1"/>
  <c r="A963" i="1"/>
  <c r="B963" i="1"/>
  <c r="C963" i="1"/>
  <c r="D963" i="1"/>
  <c r="A587" i="1"/>
  <c r="B587" i="1"/>
  <c r="C587" i="1"/>
  <c r="D587" i="1"/>
  <c r="A1006" i="1"/>
  <c r="B1006" i="1"/>
  <c r="C1006" i="1"/>
  <c r="D1006" i="1"/>
  <c r="A1011" i="1"/>
  <c r="B1011" i="1"/>
  <c r="C1011" i="1"/>
  <c r="D1011" i="1"/>
  <c r="A1012" i="1"/>
  <c r="B1012" i="1"/>
  <c r="C1012" i="1"/>
  <c r="D1012" i="1"/>
  <c r="A1025" i="1"/>
  <c r="B1025" i="1"/>
  <c r="C1025" i="1"/>
  <c r="D1025" i="1"/>
  <c r="A1031" i="1"/>
  <c r="B1031" i="1"/>
  <c r="C1031" i="1"/>
  <c r="D1031" i="1"/>
  <c r="A1032" i="1"/>
  <c r="B1032" i="1"/>
  <c r="C1032" i="1"/>
  <c r="D1032" i="1"/>
  <c r="A1035" i="1"/>
  <c r="B1035" i="1"/>
  <c r="C1035" i="1"/>
  <c r="D1035" i="1"/>
  <c r="A999" i="1"/>
  <c r="B999" i="1"/>
  <c r="C999" i="1"/>
  <c r="D999" i="1"/>
  <c r="A996" i="1"/>
  <c r="B996" i="1"/>
  <c r="C996" i="1"/>
  <c r="D996" i="1"/>
  <c r="A745" i="1"/>
  <c r="B745" i="1"/>
  <c r="C745" i="1"/>
  <c r="D745" i="1"/>
  <c r="A762" i="1"/>
  <c r="B762" i="1"/>
  <c r="C762" i="1"/>
  <c r="D762" i="1"/>
  <c r="A723" i="1"/>
  <c r="B723" i="1"/>
  <c r="C723" i="1"/>
  <c r="D723" i="1"/>
  <c r="A724" i="1"/>
  <c r="B724" i="1"/>
  <c r="C724" i="1"/>
  <c r="D724" i="1"/>
  <c r="A679" i="1"/>
  <c r="B679" i="1"/>
  <c r="C679" i="1"/>
  <c r="D679" i="1"/>
  <c r="A581" i="1"/>
  <c r="B581" i="1"/>
  <c r="C581" i="1"/>
  <c r="D581" i="1"/>
  <c r="A612" i="1"/>
  <c r="B612" i="1"/>
  <c r="C612" i="1"/>
  <c r="D612" i="1"/>
  <c r="A584" i="1"/>
  <c r="B584" i="1"/>
  <c r="C584" i="1"/>
  <c r="D584" i="1"/>
  <c r="A585" i="1"/>
  <c r="B585" i="1"/>
  <c r="C585" i="1"/>
  <c r="D585" i="1"/>
  <c r="A586" i="1"/>
  <c r="B586" i="1"/>
  <c r="C586" i="1"/>
  <c r="D586" i="1"/>
  <c r="A753" i="1"/>
  <c r="B753" i="1"/>
  <c r="C753" i="1"/>
  <c r="D753" i="1"/>
  <c r="A749" i="1"/>
  <c r="B749" i="1"/>
  <c r="C749" i="1"/>
  <c r="D749" i="1"/>
  <c r="A734" i="1"/>
  <c r="B734" i="1"/>
  <c r="C734" i="1"/>
  <c r="D734" i="1"/>
  <c r="A764" i="1"/>
  <c r="B764" i="1"/>
  <c r="C764" i="1"/>
  <c r="D764" i="1"/>
  <c r="A911" i="1"/>
  <c r="B911" i="1"/>
  <c r="C911" i="1"/>
  <c r="D911" i="1"/>
  <c r="A735" i="1"/>
  <c r="B735" i="1"/>
  <c r="C735" i="1"/>
  <c r="D735" i="1"/>
  <c r="A732" i="1"/>
  <c r="B732" i="1"/>
  <c r="C732" i="1"/>
  <c r="D732" i="1"/>
  <c r="A750" i="1"/>
  <c r="B750" i="1"/>
  <c r="C750" i="1"/>
  <c r="D750" i="1"/>
  <c r="A748" i="1"/>
  <c r="B748" i="1"/>
  <c r="C748" i="1"/>
  <c r="D748" i="1"/>
  <c r="A743" i="1"/>
  <c r="B743" i="1"/>
  <c r="C743" i="1"/>
  <c r="D743" i="1"/>
  <c r="A761" i="1"/>
  <c r="B761" i="1"/>
  <c r="C761" i="1"/>
  <c r="D761" i="1"/>
  <c r="A964" i="1"/>
  <c r="B964" i="1"/>
  <c r="C964" i="1"/>
  <c r="D964" i="1"/>
  <c r="A961" i="1"/>
  <c r="B961" i="1"/>
  <c r="C961" i="1"/>
  <c r="D961" i="1"/>
  <c r="A1133" i="1"/>
  <c r="B1133" i="1"/>
  <c r="C1133" i="1"/>
  <c r="D1133" i="1"/>
  <c r="A1000" i="1"/>
  <c r="B1000" i="1"/>
  <c r="C1000" i="1"/>
  <c r="D1000" i="1"/>
  <c r="A1001" i="1"/>
  <c r="B1001" i="1"/>
  <c r="C1001" i="1"/>
  <c r="D1001" i="1"/>
  <c r="A1019" i="1"/>
  <c r="B1019" i="1"/>
  <c r="C1019" i="1"/>
  <c r="D1019" i="1"/>
  <c r="A1017" i="1"/>
  <c r="B1017" i="1"/>
  <c r="C1017" i="1"/>
  <c r="D1017" i="1"/>
  <c r="A1013" i="1"/>
  <c r="B1013" i="1"/>
  <c r="C1013" i="1"/>
  <c r="D1013" i="1"/>
  <c r="A1005" i="1"/>
  <c r="B1005" i="1"/>
  <c r="C1005" i="1"/>
  <c r="D1005" i="1"/>
  <c r="A5" i="1"/>
  <c r="B5" i="1"/>
  <c r="C5" i="1"/>
  <c r="D5" i="1"/>
  <c r="A6" i="1"/>
  <c r="B6" i="1"/>
  <c r="C6" i="1"/>
  <c r="D6" i="1"/>
  <c r="A45" i="1"/>
  <c r="B45" i="1"/>
  <c r="C45" i="1"/>
  <c r="D45" i="1"/>
  <c r="A37" i="1"/>
  <c r="B37" i="1"/>
  <c r="C37" i="1"/>
  <c r="D37" i="1"/>
  <c r="A321" i="1"/>
  <c r="B321" i="1"/>
  <c r="C321" i="1"/>
  <c r="D321" i="1"/>
  <c r="A322" i="1"/>
  <c r="B322" i="1"/>
  <c r="C322" i="1"/>
  <c r="D322" i="1"/>
  <c r="A344" i="1"/>
  <c r="B344" i="1"/>
  <c r="C344" i="1"/>
  <c r="D344" i="1"/>
  <c r="A381" i="1"/>
  <c r="B381" i="1"/>
  <c r="C381" i="1"/>
  <c r="D381" i="1"/>
  <c r="A382" i="1"/>
  <c r="B382" i="1"/>
  <c r="C382" i="1"/>
  <c r="D382" i="1"/>
  <c r="A662" i="1"/>
  <c r="B662" i="1"/>
  <c r="C662" i="1"/>
  <c r="D662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299" i="1"/>
  <c r="B299" i="1"/>
  <c r="C299" i="1"/>
  <c r="D299" i="1"/>
  <c r="A298" i="1"/>
  <c r="B298" i="1"/>
  <c r="C298" i="1"/>
  <c r="D298" i="1"/>
  <c r="A55" i="1"/>
  <c r="B55" i="1"/>
  <c r="C55" i="1"/>
  <c r="D55" i="1"/>
  <c r="A28" i="1"/>
  <c r="B28" i="1"/>
  <c r="C28" i="1"/>
  <c r="D28" i="1"/>
  <c r="A26" i="1"/>
  <c r="B26" i="1"/>
  <c r="C26" i="1"/>
  <c r="D26" i="1"/>
  <c r="A22" i="1"/>
  <c r="B22" i="1"/>
  <c r="C22" i="1"/>
  <c r="D22" i="1"/>
  <c r="A200" i="1"/>
  <c r="B200" i="1"/>
  <c r="C200" i="1"/>
  <c r="D200" i="1"/>
  <c r="A205" i="1"/>
  <c r="B205" i="1"/>
  <c r="C205" i="1"/>
  <c r="D205" i="1"/>
  <c r="A204" i="1"/>
  <c r="B204" i="1"/>
  <c r="C204" i="1"/>
  <c r="D204" i="1"/>
  <c r="A202" i="1"/>
  <c r="B202" i="1"/>
  <c r="C202" i="1"/>
  <c r="D202" i="1"/>
  <c r="A203" i="1"/>
  <c r="B203" i="1"/>
  <c r="C203" i="1"/>
  <c r="D203" i="1"/>
  <c r="A233" i="1"/>
  <c r="B233" i="1"/>
  <c r="C233" i="1"/>
  <c r="D233" i="1"/>
  <c r="A186" i="1"/>
  <c r="B186" i="1"/>
  <c r="C186" i="1"/>
  <c r="D186" i="1"/>
  <c r="A185" i="1"/>
  <c r="B185" i="1"/>
  <c r="C185" i="1"/>
  <c r="D185" i="1"/>
  <c r="A182" i="1"/>
  <c r="B182" i="1"/>
  <c r="C182" i="1"/>
  <c r="D182" i="1"/>
  <c r="A187" i="1"/>
  <c r="B187" i="1"/>
  <c r="C187" i="1"/>
  <c r="D187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48" i="1"/>
  <c r="B648" i="1"/>
  <c r="C648" i="1"/>
  <c r="D648" i="1"/>
  <c r="A941" i="1"/>
  <c r="B941" i="1"/>
  <c r="C941" i="1"/>
  <c r="D941" i="1"/>
  <c r="A201" i="1"/>
  <c r="B201" i="1"/>
  <c r="C201" i="1"/>
  <c r="D201" i="1"/>
  <c r="A206" i="1"/>
  <c r="B206" i="1"/>
  <c r="C206" i="1"/>
  <c r="D206" i="1"/>
  <c r="A928" i="1"/>
  <c r="B928" i="1"/>
  <c r="C928" i="1"/>
  <c r="D928" i="1"/>
  <c r="A1122" i="1"/>
  <c r="B1122" i="1"/>
  <c r="C1122" i="1"/>
  <c r="D1122" i="1"/>
  <c r="A643" i="1"/>
  <c r="B643" i="1"/>
  <c r="C643" i="1"/>
  <c r="D643" i="1"/>
  <c r="A644" i="1"/>
  <c r="B644" i="1"/>
  <c r="C644" i="1"/>
  <c r="D644" i="1"/>
  <c r="A709" i="1"/>
  <c r="B709" i="1"/>
  <c r="C709" i="1"/>
  <c r="D709" i="1"/>
  <c r="A740" i="1"/>
  <c r="B740" i="1"/>
  <c r="C740" i="1"/>
  <c r="D740" i="1"/>
  <c r="A862" i="1"/>
  <c r="B862" i="1"/>
  <c r="C862" i="1"/>
  <c r="D862" i="1"/>
  <c r="A660" i="1"/>
  <c r="B660" i="1"/>
  <c r="C660" i="1"/>
  <c r="D660" i="1"/>
  <c r="A641" i="1"/>
  <c r="B641" i="1"/>
  <c r="C641" i="1"/>
  <c r="D641" i="1"/>
  <c r="A622" i="1"/>
  <c r="B622" i="1"/>
  <c r="C622" i="1"/>
  <c r="D622" i="1"/>
  <c r="A359" i="1"/>
  <c r="B359" i="1"/>
  <c r="C359" i="1"/>
  <c r="D359" i="1"/>
  <c r="A331" i="1"/>
  <c r="B331" i="1"/>
  <c r="C331" i="1"/>
  <c r="D331" i="1"/>
  <c r="A333" i="1"/>
  <c r="B333" i="1"/>
  <c r="C333" i="1"/>
  <c r="D333" i="1"/>
  <c r="A560" i="1"/>
  <c r="B560" i="1"/>
  <c r="C560" i="1"/>
  <c r="D560" i="1"/>
  <c r="A592" i="1"/>
  <c r="B592" i="1"/>
  <c r="C592" i="1"/>
  <c r="D592" i="1"/>
  <c r="A459" i="1"/>
  <c r="B459" i="1"/>
  <c r="C459" i="1"/>
  <c r="D459" i="1"/>
  <c r="A174" i="1"/>
  <c r="B174" i="1"/>
  <c r="C174" i="1"/>
  <c r="D174" i="1"/>
  <c r="A175" i="1"/>
  <c r="B175" i="1"/>
  <c r="C175" i="1"/>
  <c r="D175" i="1"/>
  <c r="A232" i="1"/>
  <c r="B232" i="1"/>
  <c r="C232" i="1"/>
  <c r="D232" i="1"/>
  <c r="A989" i="1"/>
  <c r="B989" i="1"/>
  <c r="C989" i="1"/>
  <c r="D989" i="1"/>
  <c r="A969" i="1"/>
  <c r="B969" i="1"/>
  <c r="C969" i="1"/>
  <c r="D969" i="1"/>
  <c r="A971" i="1"/>
  <c r="B971" i="1"/>
  <c r="C971" i="1"/>
  <c r="D971" i="1"/>
  <c r="A974" i="1"/>
  <c r="B974" i="1"/>
  <c r="C974" i="1"/>
  <c r="D974" i="1"/>
  <c r="A975" i="1"/>
  <c r="B975" i="1"/>
  <c r="C975" i="1"/>
  <c r="D975" i="1"/>
  <c r="A363" i="1"/>
  <c r="B363" i="1"/>
  <c r="C363" i="1"/>
  <c r="D363" i="1"/>
  <c r="A365" i="1"/>
  <c r="B365" i="1"/>
  <c r="C365" i="1"/>
  <c r="D365" i="1"/>
  <c r="A366" i="1"/>
  <c r="B366" i="1"/>
  <c r="C366" i="1"/>
  <c r="D366" i="1"/>
  <c r="A385" i="1"/>
  <c r="B385" i="1"/>
  <c r="C385" i="1"/>
  <c r="D385" i="1"/>
  <c r="A449" i="1"/>
  <c r="B449" i="1"/>
  <c r="C449" i="1"/>
  <c r="D449" i="1"/>
  <c r="A450" i="1"/>
  <c r="B450" i="1"/>
  <c r="C450" i="1"/>
  <c r="D450" i="1"/>
  <c r="A1021" i="1"/>
  <c r="B1021" i="1"/>
  <c r="C1021" i="1"/>
  <c r="D1021" i="1"/>
  <c r="A1023" i="1"/>
  <c r="B1023" i="1"/>
  <c r="C1023" i="1"/>
  <c r="D1023" i="1"/>
  <c r="A1027" i="1"/>
  <c r="B1027" i="1"/>
  <c r="C1027" i="1"/>
  <c r="D1027" i="1"/>
  <c r="A1030" i="1"/>
  <c r="B1030" i="1"/>
  <c r="C1030" i="1"/>
  <c r="D1030" i="1"/>
  <c r="A1033" i="1"/>
  <c r="B1033" i="1"/>
  <c r="C1033" i="1"/>
  <c r="D1033" i="1"/>
  <c r="A1038" i="1"/>
  <c r="B1038" i="1"/>
  <c r="C1038" i="1"/>
  <c r="D1038" i="1"/>
  <c r="A977" i="1"/>
  <c r="B977" i="1"/>
  <c r="C977" i="1"/>
  <c r="D977" i="1"/>
  <c r="A993" i="1"/>
  <c r="B993" i="1"/>
  <c r="C993" i="1"/>
  <c r="D993" i="1"/>
  <c r="A998" i="1"/>
  <c r="B998" i="1"/>
  <c r="C998" i="1"/>
  <c r="D998" i="1"/>
  <c r="A962" i="1"/>
  <c r="B962" i="1"/>
  <c r="C962" i="1"/>
  <c r="D962" i="1"/>
  <c r="A635" i="1"/>
  <c r="B635" i="1"/>
  <c r="C635" i="1"/>
  <c r="D635" i="1"/>
  <c r="A636" i="1"/>
  <c r="B636" i="1"/>
  <c r="C636" i="1"/>
  <c r="D636" i="1"/>
  <c r="A639" i="1"/>
  <c r="B639" i="1"/>
  <c r="C639" i="1"/>
  <c r="D639" i="1"/>
  <c r="A637" i="1"/>
  <c r="B637" i="1"/>
  <c r="C637" i="1"/>
  <c r="D637" i="1"/>
  <c r="A638" i="1"/>
  <c r="B638" i="1"/>
  <c r="C638" i="1"/>
  <c r="D638" i="1"/>
  <c r="A1028" i="1"/>
  <c r="B1028" i="1"/>
  <c r="C1028" i="1"/>
  <c r="D1028" i="1"/>
  <c r="A1040" i="1"/>
  <c r="B1040" i="1"/>
  <c r="C1040" i="1"/>
  <c r="D1040" i="1"/>
  <c r="A1008" i="1"/>
  <c r="B1008" i="1"/>
  <c r="C1008" i="1"/>
  <c r="D1008" i="1"/>
  <c r="A1003" i="1"/>
  <c r="B1003" i="1"/>
  <c r="C1003" i="1"/>
  <c r="D1003" i="1"/>
  <c r="A1018" i="1"/>
  <c r="B1018" i="1"/>
  <c r="C1018" i="1"/>
  <c r="D1018" i="1"/>
  <c r="A515" i="1"/>
  <c r="B515" i="1"/>
  <c r="C515" i="1"/>
  <c r="D515" i="1"/>
  <c r="A516" i="1"/>
  <c r="B516" i="1"/>
  <c r="C516" i="1"/>
  <c r="D516" i="1"/>
  <c r="A324" i="1"/>
  <c r="B324" i="1"/>
  <c r="C324" i="1"/>
  <c r="D324" i="1"/>
  <c r="A352" i="1"/>
  <c r="B352" i="1"/>
  <c r="C352" i="1"/>
  <c r="D352" i="1"/>
  <c r="A596" i="1"/>
  <c r="B596" i="1"/>
  <c r="C596" i="1"/>
  <c r="D596" i="1"/>
  <c r="A568" i="1"/>
  <c r="B568" i="1"/>
  <c r="C568" i="1"/>
  <c r="D568" i="1"/>
  <c r="A873" i="1"/>
  <c r="B873" i="1"/>
  <c r="C873" i="1"/>
  <c r="D873" i="1"/>
  <c r="A632" i="1"/>
  <c r="B632" i="1"/>
  <c r="C632" i="1"/>
  <c r="D632" i="1"/>
  <c r="A633" i="1"/>
  <c r="B633" i="1"/>
  <c r="C633" i="1"/>
  <c r="D633" i="1"/>
  <c r="A634" i="1"/>
  <c r="B634" i="1"/>
  <c r="C634" i="1"/>
  <c r="D634" i="1"/>
  <c r="A173" i="1"/>
  <c r="B173" i="1"/>
  <c r="C173" i="1"/>
  <c r="D173" i="1"/>
  <c r="A34" i="1"/>
  <c r="B34" i="1"/>
  <c r="C34" i="1"/>
  <c r="D34" i="1"/>
  <c r="A4" i="1"/>
  <c r="B4" i="1"/>
  <c r="C4" i="1"/>
  <c r="D4" i="1"/>
  <c r="A7" i="1"/>
  <c r="B7" i="1"/>
  <c r="C7" i="1"/>
  <c r="D7" i="1"/>
  <c r="A38" i="1"/>
  <c r="B38" i="1"/>
  <c r="C38" i="1"/>
  <c r="D38" i="1"/>
  <c r="A921" i="1"/>
  <c r="B921" i="1"/>
  <c r="C921" i="1"/>
  <c r="D921" i="1"/>
  <c r="A14" i="1"/>
  <c r="B14" i="1"/>
  <c r="C14" i="1"/>
  <c r="D14" i="1"/>
  <c r="A184" i="1"/>
  <c r="B184" i="1"/>
  <c r="C184" i="1"/>
  <c r="D184" i="1"/>
  <c r="A504" i="1"/>
  <c r="B504" i="1"/>
  <c r="C504" i="1"/>
  <c r="D504" i="1"/>
  <c r="A501" i="1"/>
  <c r="B501" i="1"/>
  <c r="C501" i="1"/>
  <c r="D501" i="1"/>
  <c r="A785" i="1"/>
  <c r="B785" i="1"/>
  <c r="C785" i="1"/>
  <c r="D785" i="1"/>
  <c r="A780" i="1"/>
  <c r="B780" i="1"/>
  <c r="C780" i="1"/>
  <c r="D780" i="1"/>
  <c r="A816" i="1"/>
  <c r="B816" i="1"/>
  <c r="C816" i="1"/>
  <c r="D816" i="1"/>
  <c r="A693" i="1"/>
  <c r="B693" i="1"/>
  <c r="C693" i="1"/>
  <c r="D693" i="1"/>
  <c r="A668" i="1"/>
  <c r="B668" i="1"/>
  <c r="C668" i="1"/>
  <c r="D668" i="1"/>
  <c r="A686" i="1"/>
  <c r="B686" i="1"/>
  <c r="C686" i="1"/>
  <c r="D686" i="1"/>
  <c r="A687" i="1"/>
  <c r="B687" i="1"/>
  <c r="C687" i="1"/>
  <c r="D687" i="1"/>
  <c r="A688" i="1"/>
  <c r="B688" i="1"/>
  <c r="C688" i="1"/>
  <c r="D688" i="1"/>
  <c r="A681" i="1"/>
  <c r="B681" i="1"/>
  <c r="C681" i="1"/>
  <c r="D681" i="1"/>
  <c r="A1087" i="1"/>
  <c r="B1087" i="1"/>
  <c r="C1087" i="1"/>
  <c r="D1087" i="1"/>
  <c r="A283" i="1"/>
  <c r="B283" i="1"/>
  <c r="C283" i="1"/>
  <c r="D283" i="1"/>
  <c r="A949" i="1"/>
  <c r="B949" i="1"/>
  <c r="C949" i="1"/>
  <c r="D949" i="1"/>
  <c r="A1062" i="1"/>
  <c r="B1062" i="1"/>
  <c r="C1062" i="1"/>
  <c r="D1062" i="1"/>
  <c r="A1072" i="1"/>
  <c r="B1072" i="1"/>
  <c r="C1072" i="1"/>
  <c r="D1072" i="1"/>
  <c r="A1065" i="1"/>
  <c r="B1065" i="1"/>
  <c r="C1065" i="1"/>
  <c r="D1065" i="1"/>
  <c r="A1066" i="1"/>
  <c r="B1066" i="1"/>
  <c r="C1066" i="1"/>
  <c r="D1066" i="1"/>
  <c r="A1057" i="1"/>
  <c r="B1057" i="1"/>
  <c r="C1057" i="1"/>
  <c r="D1057" i="1"/>
  <c r="A792" i="1"/>
  <c r="B792" i="1"/>
  <c r="C792" i="1"/>
  <c r="D792" i="1"/>
  <c r="A787" i="1"/>
  <c r="B787" i="1"/>
  <c r="C787" i="1"/>
  <c r="D787" i="1"/>
  <c r="A784" i="1"/>
  <c r="B784" i="1"/>
  <c r="C784" i="1"/>
  <c r="D784" i="1"/>
  <c r="A110" i="1"/>
  <c r="B110" i="1"/>
  <c r="C110" i="1"/>
  <c r="D110" i="1"/>
  <c r="A120" i="1"/>
  <c r="B120" i="1"/>
  <c r="C120" i="1"/>
  <c r="D120" i="1"/>
  <c r="A167" i="1"/>
  <c r="B167" i="1"/>
  <c r="C167" i="1"/>
  <c r="D167" i="1"/>
  <c r="A87" i="1"/>
  <c r="B87" i="1"/>
  <c r="C87" i="1"/>
  <c r="D87" i="1"/>
  <c r="A158" i="1"/>
  <c r="B158" i="1"/>
  <c r="C158" i="1"/>
  <c r="D158" i="1"/>
  <c r="A108" i="1"/>
  <c r="B108" i="1"/>
  <c r="C108" i="1"/>
  <c r="D108" i="1"/>
  <c r="A138" i="1"/>
  <c r="B138" i="1"/>
  <c r="C138" i="1"/>
  <c r="D138" i="1"/>
  <c r="A265" i="1"/>
  <c r="B265" i="1"/>
  <c r="C265" i="1"/>
  <c r="D265" i="1"/>
  <c r="A252" i="1"/>
  <c r="B252" i="1"/>
  <c r="C252" i="1"/>
  <c r="D252" i="1"/>
  <c r="A256" i="1"/>
  <c r="B256" i="1"/>
  <c r="C256" i="1"/>
  <c r="D256" i="1"/>
  <c r="A163" i="1"/>
  <c r="B163" i="1"/>
  <c r="C163" i="1"/>
  <c r="D163" i="1"/>
  <c r="A100" i="1"/>
  <c r="B100" i="1"/>
  <c r="C100" i="1"/>
  <c r="D100" i="1"/>
  <c r="A82" i="1"/>
  <c r="B82" i="1"/>
  <c r="C82" i="1"/>
  <c r="D82" i="1"/>
  <c r="A150" i="1"/>
  <c r="B150" i="1"/>
  <c r="C150" i="1"/>
  <c r="D150" i="1"/>
  <c r="A112" i="1"/>
  <c r="B112" i="1"/>
  <c r="C112" i="1"/>
  <c r="D112" i="1"/>
  <c r="A140" i="1"/>
  <c r="B140" i="1"/>
  <c r="C140" i="1"/>
  <c r="D140" i="1"/>
  <c r="A145" i="1"/>
  <c r="B145" i="1"/>
  <c r="C145" i="1"/>
  <c r="D145" i="1"/>
  <c r="A84" i="1"/>
  <c r="B84" i="1"/>
  <c r="C84" i="1"/>
  <c r="D84" i="1"/>
  <c r="A106" i="1"/>
  <c r="B106" i="1"/>
  <c r="C106" i="1"/>
  <c r="D106" i="1"/>
  <c r="A98" i="1"/>
  <c r="B98" i="1"/>
  <c r="C98" i="1"/>
  <c r="D98" i="1"/>
  <c r="A439" i="1"/>
  <c r="B439" i="1"/>
  <c r="C439" i="1"/>
  <c r="D439" i="1"/>
  <c r="A417" i="1"/>
  <c r="B417" i="1"/>
  <c r="C417" i="1"/>
  <c r="D417" i="1"/>
  <c r="A412" i="1"/>
  <c r="B412" i="1"/>
  <c r="C412" i="1"/>
  <c r="D412" i="1"/>
  <c r="A415" i="1"/>
  <c r="B415" i="1"/>
  <c r="C415" i="1"/>
  <c r="D415" i="1"/>
  <c r="A425" i="1"/>
  <c r="B425" i="1"/>
  <c r="C425" i="1"/>
  <c r="D425" i="1"/>
  <c r="A468" i="1"/>
  <c r="B468" i="1"/>
  <c r="C468" i="1"/>
  <c r="D468" i="1"/>
  <c r="A471" i="1"/>
  <c r="B471" i="1"/>
  <c r="C471" i="1"/>
  <c r="D471" i="1"/>
  <c r="A478" i="1"/>
  <c r="B478" i="1"/>
  <c r="C478" i="1"/>
  <c r="D478" i="1"/>
  <c r="A489" i="1"/>
  <c r="B489" i="1"/>
  <c r="C489" i="1"/>
  <c r="D489" i="1"/>
  <c r="A166" i="1"/>
  <c r="B166" i="1"/>
  <c r="C166" i="1"/>
  <c r="D166" i="1"/>
  <c r="A1096" i="1"/>
  <c r="B1096" i="1"/>
  <c r="C1096" i="1"/>
  <c r="D1096" i="1"/>
  <c r="A129" i="1"/>
  <c r="B129" i="1"/>
  <c r="C129" i="1"/>
  <c r="D129" i="1"/>
  <c r="A376" i="1"/>
  <c r="B376" i="1"/>
  <c r="C376" i="1"/>
  <c r="D376" i="1"/>
  <c r="A399" i="1"/>
  <c r="B399" i="1"/>
  <c r="C399" i="1"/>
  <c r="D399" i="1"/>
  <c r="A402" i="1"/>
  <c r="B402" i="1"/>
  <c r="C402" i="1"/>
  <c r="D402" i="1"/>
  <c r="A410" i="1"/>
  <c r="B410" i="1"/>
  <c r="C410" i="1"/>
  <c r="D410" i="1"/>
  <c r="A405" i="1"/>
  <c r="B405" i="1"/>
  <c r="C405" i="1"/>
  <c r="D405" i="1"/>
  <c r="A406" i="1"/>
  <c r="B406" i="1"/>
  <c r="C406" i="1"/>
  <c r="D406" i="1"/>
  <c r="A435" i="1"/>
  <c r="B435" i="1"/>
  <c r="C435" i="1"/>
  <c r="D435" i="1"/>
  <c r="A441" i="1"/>
  <c r="B441" i="1"/>
  <c r="C441" i="1"/>
  <c r="D441" i="1"/>
  <c r="A938" i="1"/>
  <c r="B938" i="1"/>
  <c r="C938" i="1"/>
  <c r="D938" i="1"/>
  <c r="A939" i="1"/>
  <c r="B939" i="1"/>
  <c r="C939" i="1"/>
  <c r="D939" i="1"/>
  <c r="A922" i="1"/>
  <c r="B922" i="1"/>
  <c r="C922" i="1"/>
  <c r="D922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57" i="1"/>
  <c r="B957" i="1"/>
  <c r="C957" i="1"/>
  <c r="D957" i="1"/>
  <c r="A984" i="1"/>
  <c r="B984" i="1"/>
  <c r="C984" i="1"/>
  <c r="D984" i="1"/>
  <c r="A829" i="1"/>
  <c r="B829" i="1"/>
  <c r="C829" i="1"/>
  <c r="D829" i="1"/>
  <c r="A830" i="1"/>
  <c r="B830" i="1"/>
  <c r="C830" i="1"/>
  <c r="D830" i="1"/>
  <c r="A831" i="1"/>
  <c r="B831" i="1"/>
  <c r="C831" i="1"/>
  <c r="D831" i="1"/>
  <c r="A796" i="1"/>
  <c r="B796" i="1"/>
  <c r="C796" i="1"/>
  <c r="D796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1049" i="1"/>
  <c r="B1049" i="1"/>
  <c r="C1049" i="1"/>
  <c r="D1049" i="1"/>
  <c r="A1050" i="1"/>
  <c r="B1050" i="1"/>
  <c r="C1050" i="1"/>
  <c r="D1050" i="1"/>
  <c r="A803" i="1"/>
  <c r="B803" i="1"/>
  <c r="C803" i="1"/>
  <c r="D803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24" i="1"/>
  <c r="B824" i="1"/>
  <c r="C824" i="1"/>
  <c r="D824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09" i="1"/>
  <c r="B809" i="1"/>
  <c r="C809" i="1"/>
  <c r="D809" i="1"/>
  <c r="A810" i="1"/>
  <c r="B810" i="1"/>
  <c r="C810" i="1"/>
  <c r="D810" i="1"/>
  <c r="A812" i="1"/>
  <c r="B812" i="1"/>
  <c r="C812" i="1"/>
  <c r="D812" i="1"/>
  <c r="A813" i="1"/>
  <c r="B813" i="1"/>
  <c r="C813" i="1"/>
  <c r="D813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54" i="1"/>
  <c r="B854" i="1"/>
  <c r="C854" i="1"/>
  <c r="D854" i="1"/>
  <c r="A855" i="1"/>
  <c r="B855" i="1"/>
  <c r="C855" i="1"/>
  <c r="D855" i="1"/>
  <c r="A820" i="1"/>
  <c r="B820" i="1"/>
  <c r="C820" i="1"/>
  <c r="D820" i="1"/>
  <c r="A821" i="1"/>
  <c r="B821" i="1"/>
  <c r="C821" i="1"/>
  <c r="D821" i="1"/>
  <c r="A822" i="1"/>
  <c r="B822" i="1"/>
  <c r="C822" i="1"/>
  <c r="D822" i="1"/>
  <c r="A839" i="1"/>
  <c r="B839" i="1"/>
  <c r="C839" i="1"/>
  <c r="D839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844" i="1"/>
  <c r="B844" i="1"/>
  <c r="C844" i="1"/>
  <c r="D844" i="1"/>
  <c r="A845" i="1"/>
  <c r="B845" i="1"/>
  <c r="C845" i="1"/>
  <c r="D845" i="1"/>
  <c r="A920" i="1"/>
  <c r="B920" i="1"/>
  <c r="C920" i="1"/>
  <c r="D920" i="1"/>
  <c r="A815" i="1"/>
  <c r="B815" i="1"/>
  <c r="C815" i="1"/>
  <c r="D815" i="1"/>
  <c r="A833" i="1"/>
  <c r="B833" i="1"/>
  <c r="C833" i="1"/>
  <c r="D833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17" i="1"/>
  <c r="B817" i="1"/>
  <c r="C817" i="1"/>
  <c r="D817" i="1"/>
  <c r="A818" i="1"/>
  <c r="B818" i="1"/>
  <c r="C818" i="1"/>
  <c r="D818" i="1"/>
  <c r="A819" i="1"/>
  <c r="B819" i="1"/>
  <c r="C819" i="1"/>
  <c r="D819" i="1"/>
  <c r="A667" i="1"/>
  <c r="B667" i="1"/>
  <c r="C667" i="1"/>
  <c r="D667" i="1"/>
  <c r="A1067" i="1"/>
  <c r="B1067" i="1"/>
  <c r="C1067" i="1"/>
  <c r="D1067" i="1"/>
  <c r="A222" i="1"/>
  <c r="B222" i="1"/>
  <c r="C222" i="1"/>
  <c r="D222" i="1"/>
  <c r="A221" i="1"/>
  <c r="B221" i="1"/>
  <c r="C221" i="1"/>
  <c r="D221" i="1"/>
  <c r="A220" i="1"/>
  <c r="B220" i="1"/>
  <c r="C220" i="1"/>
  <c r="D220" i="1"/>
  <c r="A198" i="1"/>
  <c r="B198" i="1"/>
  <c r="C198" i="1"/>
  <c r="D198" i="1"/>
  <c r="A696" i="1"/>
  <c r="B696" i="1"/>
  <c r="C696" i="1"/>
  <c r="D696" i="1"/>
  <c r="A757" i="1"/>
  <c r="B757" i="1"/>
  <c r="C757" i="1"/>
  <c r="D757" i="1"/>
  <c r="A918" i="1"/>
  <c r="B918" i="1"/>
  <c r="C918" i="1"/>
  <c r="D918" i="1"/>
  <c r="A919" i="1"/>
  <c r="B919" i="1"/>
  <c r="C919" i="1"/>
  <c r="D919" i="1"/>
  <c r="A461" i="1"/>
  <c r="B461" i="1"/>
  <c r="C461" i="1"/>
  <c r="D461" i="1"/>
  <c r="A943" i="1"/>
  <c r="B943" i="1"/>
  <c r="C943" i="1"/>
  <c r="D943" i="1"/>
  <c r="A706" i="1"/>
  <c r="B706" i="1"/>
  <c r="C706" i="1"/>
  <c r="D706" i="1"/>
  <c r="A701" i="1"/>
  <c r="B701" i="1"/>
  <c r="C701" i="1"/>
  <c r="D701" i="1"/>
  <c r="A703" i="1"/>
  <c r="B703" i="1"/>
  <c r="C703" i="1"/>
  <c r="D703" i="1"/>
  <c r="A694" i="1"/>
  <c r="B694" i="1"/>
  <c r="C694" i="1"/>
  <c r="D694" i="1"/>
  <c r="A671" i="1"/>
  <c r="B671" i="1"/>
  <c r="C671" i="1"/>
  <c r="D671" i="1"/>
  <c r="A672" i="1"/>
  <c r="B672" i="1"/>
  <c r="C672" i="1"/>
  <c r="D672" i="1"/>
  <c r="A673" i="1"/>
  <c r="B673" i="1"/>
  <c r="C673" i="1"/>
  <c r="D673" i="1"/>
  <c r="A677" i="1"/>
  <c r="B677" i="1"/>
  <c r="C677" i="1"/>
  <c r="D677" i="1"/>
  <c r="A1053" i="1"/>
  <c r="B1053" i="1"/>
  <c r="C1053" i="1"/>
  <c r="D1053" i="1"/>
  <c r="A1098" i="1"/>
  <c r="B1098" i="1"/>
  <c r="C1098" i="1"/>
  <c r="D1098" i="1"/>
  <c r="A1103" i="1"/>
  <c r="B1103" i="1"/>
  <c r="C1103" i="1"/>
  <c r="D1103" i="1"/>
  <c r="A1108" i="1"/>
  <c r="B1108" i="1"/>
  <c r="C1108" i="1"/>
  <c r="D1108" i="1"/>
  <c r="A1114" i="1"/>
  <c r="B1114" i="1"/>
  <c r="C1114" i="1"/>
  <c r="D1114" i="1"/>
  <c r="A1119" i="1"/>
  <c r="B1119" i="1"/>
  <c r="C1119" i="1"/>
  <c r="D1119" i="1"/>
  <c r="A1144" i="1"/>
  <c r="B1144" i="1"/>
  <c r="C1144" i="1"/>
  <c r="D1144" i="1"/>
  <c r="A1110" i="1"/>
  <c r="B1110" i="1"/>
  <c r="C1110" i="1"/>
  <c r="D1110" i="1"/>
  <c r="A294" i="1"/>
  <c r="B294" i="1"/>
  <c r="C294" i="1"/>
  <c r="D294" i="1"/>
  <c r="A482" i="1"/>
  <c r="B482" i="1"/>
  <c r="C482" i="1"/>
  <c r="D482" i="1"/>
  <c r="A896" i="1"/>
  <c r="B896" i="1"/>
  <c r="C896" i="1"/>
  <c r="D896" i="1"/>
  <c r="A897" i="1"/>
  <c r="B897" i="1"/>
  <c r="C897" i="1"/>
  <c r="D897" i="1"/>
  <c r="A898" i="1"/>
  <c r="B898" i="1"/>
  <c r="C898" i="1"/>
  <c r="D898" i="1"/>
  <c r="A900" i="1"/>
  <c r="B900" i="1"/>
  <c r="C900" i="1"/>
  <c r="D900" i="1"/>
  <c r="A894" i="1"/>
  <c r="B894" i="1"/>
  <c r="C894" i="1"/>
  <c r="D894" i="1"/>
  <c r="A903" i="1"/>
  <c r="B903" i="1"/>
  <c r="C903" i="1"/>
  <c r="D903" i="1"/>
  <c r="A904" i="1"/>
  <c r="B904" i="1"/>
  <c r="C904" i="1"/>
  <c r="D904" i="1"/>
  <c r="A951" i="1"/>
  <c r="B951" i="1"/>
  <c r="C951" i="1"/>
  <c r="D951" i="1"/>
  <c r="A914" i="1"/>
  <c r="B914" i="1"/>
  <c r="C914" i="1"/>
  <c r="D914" i="1"/>
  <c r="A1071" i="1"/>
  <c r="B1071" i="1"/>
  <c r="C1071" i="1"/>
  <c r="D1071" i="1"/>
  <c r="A274" i="1"/>
  <c r="B274" i="1"/>
  <c r="C274" i="1"/>
  <c r="D274" i="1"/>
  <c r="A264" i="1"/>
  <c r="B264" i="1"/>
  <c r="C264" i="1"/>
  <c r="D264" i="1"/>
  <c r="A258" i="1"/>
  <c r="B258" i="1"/>
  <c r="C258" i="1"/>
  <c r="D258" i="1"/>
  <c r="A260" i="1"/>
  <c r="B260" i="1"/>
  <c r="C260" i="1"/>
  <c r="D260" i="1"/>
  <c r="A255" i="1"/>
  <c r="B255" i="1"/>
  <c r="C255" i="1"/>
  <c r="D255" i="1"/>
  <c r="A136" i="1"/>
  <c r="B136" i="1"/>
  <c r="C136" i="1"/>
  <c r="D136" i="1"/>
  <c r="A838" i="1"/>
  <c r="B838" i="1"/>
  <c r="C838" i="1"/>
  <c r="D838" i="1"/>
  <c r="A882" i="1"/>
  <c r="B882" i="1"/>
  <c r="C882" i="1"/>
  <c r="D882" i="1"/>
  <c r="A888" i="1"/>
  <c r="B888" i="1"/>
  <c r="C888" i="1"/>
  <c r="D888" i="1"/>
  <c r="A908" i="1"/>
  <c r="B908" i="1"/>
  <c r="C908" i="1"/>
  <c r="D908" i="1"/>
  <c r="A94" i="1"/>
  <c r="B94" i="1"/>
  <c r="C94" i="1"/>
  <c r="D94" i="1"/>
  <c r="A104" i="1"/>
  <c r="B104" i="1"/>
  <c r="C104" i="1"/>
  <c r="D104" i="1"/>
  <c r="A141" i="1"/>
  <c r="B141" i="1"/>
  <c r="C141" i="1"/>
  <c r="D141" i="1"/>
  <c r="A88" i="1"/>
  <c r="B88" i="1"/>
  <c r="C88" i="1"/>
  <c r="D88" i="1"/>
  <c r="A118" i="1"/>
  <c r="B118" i="1"/>
  <c r="C118" i="1"/>
  <c r="D118" i="1"/>
  <c r="A75" i="1"/>
  <c r="B75" i="1"/>
  <c r="C75" i="1"/>
  <c r="D75" i="1"/>
  <c r="A69" i="1"/>
  <c r="B69" i="1"/>
  <c r="C69" i="1"/>
  <c r="D69" i="1"/>
  <c r="A130" i="1"/>
  <c r="B130" i="1"/>
  <c r="C130" i="1"/>
  <c r="D130" i="1"/>
  <c r="A59" i="1"/>
  <c r="B59" i="1"/>
  <c r="C59" i="1"/>
  <c r="D59" i="1"/>
  <c r="A161" i="1"/>
  <c r="B161" i="1"/>
  <c r="C161" i="1"/>
  <c r="D161" i="1"/>
  <c r="A153" i="1"/>
  <c r="B153" i="1"/>
  <c r="C153" i="1"/>
  <c r="D153" i="1"/>
  <c r="A154" i="1"/>
  <c r="B154" i="1"/>
  <c r="C154" i="1"/>
  <c r="D154" i="1"/>
  <c r="A71" i="1"/>
  <c r="B71" i="1"/>
  <c r="C71" i="1"/>
  <c r="D71" i="1"/>
  <c r="A77" i="1"/>
  <c r="B77" i="1"/>
  <c r="C77" i="1"/>
  <c r="D77" i="1"/>
  <c r="A58" i="1"/>
  <c r="B58" i="1"/>
  <c r="C58" i="1"/>
  <c r="D58" i="1"/>
  <c r="A147" i="1"/>
  <c r="B147" i="1"/>
  <c r="C147" i="1"/>
  <c r="D147" i="1"/>
  <c r="A57" i="1"/>
  <c r="B57" i="1"/>
  <c r="C57" i="1"/>
  <c r="D57" i="1"/>
  <c r="A137" i="1"/>
  <c r="B137" i="1"/>
  <c r="C137" i="1"/>
  <c r="D137" i="1"/>
  <c r="A62" i="1"/>
  <c r="B62" i="1"/>
  <c r="C62" i="1"/>
  <c r="D62" i="1"/>
  <c r="A151" i="1"/>
  <c r="B151" i="1"/>
  <c r="C151" i="1"/>
  <c r="D151" i="1"/>
  <c r="A466" i="1"/>
  <c r="B466" i="1"/>
  <c r="C466" i="1"/>
  <c r="D466" i="1"/>
  <c r="A483" i="1"/>
  <c r="B483" i="1"/>
  <c r="C483" i="1"/>
  <c r="D483" i="1"/>
  <c r="A388" i="1"/>
  <c r="B388" i="1"/>
  <c r="C388" i="1"/>
  <c r="D388" i="1"/>
  <c r="A389" i="1"/>
  <c r="B389" i="1"/>
  <c r="C389" i="1"/>
  <c r="D389" i="1"/>
  <c r="A437" i="1"/>
  <c r="B437" i="1"/>
  <c r="C437" i="1"/>
  <c r="D437" i="1"/>
  <c r="A134" i="1"/>
  <c r="B134" i="1"/>
  <c r="C134" i="1"/>
  <c r="D134" i="1"/>
  <c r="A111" i="1"/>
  <c r="B111" i="1"/>
  <c r="C111" i="1"/>
  <c r="D111" i="1"/>
  <c r="A155" i="1"/>
  <c r="B155" i="1"/>
  <c r="C155" i="1"/>
  <c r="D155" i="1"/>
  <c r="A127" i="1"/>
  <c r="B127" i="1"/>
  <c r="C127" i="1"/>
  <c r="D127" i="1"/>
  <c r="A152" i="1"/>
  <c r="B152" i="1"/>
  <c r="C152" i="1"/>
  <c r="D152" i="1"/>
  <c r="A705" i="1"/>
  <c r="B705" i="1"/>
  <c r="C705" i="1"/>
  <c r="D705" i="1"/>
  <c r="A730" i="1"/>
  <c r="B730" i="1"/>
  <c r="C730" i="1"/>
  <c r="D730" i="1"/>
  <c r="A794" i="1"/>
  <c r="B794" i="1"/>
  <c r="C794" i="1"/>
  <c r="D794" i="1"/>
  <c r="A776" i="1"/>
  <c r="B776" i="1"/>
  <c r="C776" i="1"/>
  <c r="D776" i="1"/>
  <c r="A563" i="1"/>
  <c r="B563" i="1"/>
  <c r="C563" i="1"/>
  <c r="D563" i="1"/>
  <c r="A564" i="1"/>
  <c r="B564" i="1"/>
  <c r="C564" i="1"/>
  <c r="D564" i="1"/>
  <c r="A565" i="1"/>
  <c r="B565" i="1"/>
  <c r="C565" i="1"/>
  <c r="D565" i="1"/>
  <c r="A532" i="1"/>
  <c r="B532" i="1"/>
  <c r="C532" i="1"/>
  <c r="D532" i="1"/>
  <c r="A605" i="1"/>
  <c r="B605" i="1"/>
  <c r="C605" i="1"/>
  <c r="D605" i="1"/>
  <c r="A462" i="1"/>
  <c r="B462" i="1"/>
  <c r="C462" i="1"/>
  <c r="D462" i="1"/>
  <c r="A474" i="1"/>
  <c r="B474" i="1"/>
  <c r="C474" i="1"/>
  <c r="D474" i="1"/>
  <c r="A479" i="1"/>
  <c r="B479" i="1"/>
  <c r="C479" i="1"/>
  <c r="D479" i="1"/>
  <c r="A467" i="1"/>
  <c r="B467" i="1"/>
  <c r="C467" i="1"/>
  <c r="D467" i="1"/>
  <c r="A456" i="1"/>
  <c r="B456" i="1"/>
  <c r="C456" i="1"/>
  <c r="D456" i="1"/>
  <c r="A66" i="1"/>
  <c r="B66" i="1"/>
  <c r="C66" i="1"/>
  <c r="D66" i="1"/>
  <c r="A131" i="1"/>
  <c r="B131" i="1"/>
  <c r="C131" i="1"/>
  <c r="D131" i="1"/>
  <c r="A670" i="1"/>
  <c r="B670" i="1"/>
  <c r="C670" i="1"/>
  <c r="D670" i="1"/>
  <c r="A692" i="1"/>
  <c r="B692" i="1"/>
  <c r="C692" i="1"/>
  <c r="D692" i="1"/>
  <c r="A691" i="1"/>
  <c r="B691" i="1"/>
  <c r="C691" i="1"/>
  <c r="D691" i="1"/>
  <c r="A700" i="1"/>
  <c r="B700" i="1"/>
  <c r="C700" i="1"/>
  <c r="D700" i="1"/>
  <c r="A620" i="1"/>
  <c r="B620" i="1"/>
  <c r="C620" i="1"/>
  <c r="D620" i="1"/>
  <c r="A646" i="1"/>
  <c r="B646" i="1"/>
  <c r="C646" i="1"/>
  <c r="D646" i="1"/>
  <c r="A329" i="1"/>
  <c r="B329" i="1"/>
  <c r="C329" i="1"/>
  <c r="D329" i="1"/>
  <c r="A327" i="1"/>
  <c r="B327" i="1"/>
  <c r="C327" i="1"/>
  <c r="D327" i="1"/>
  <c r="A430" i="1"/>
  <c r="B430" i="1"/>
  <c r="C430" i="1"/>
  <c r="D430" i="1"/>
  <c r="A428" i="1"/>
  <c r="B428" i="1"/>
  <c r="C428" i="1"/>
  <c r="D428" i="1"/>
  <c r="A419" i="1"/>
  <c r="B419" i="1"/>
  <c r="C419" i="1"/>
  <c r="D419" i="1"/>
  <c r="A390" i="1"/>
  <c r="B390" i="1"/>
  <c r="C390" i="1"/>
  <c r="D390" i="1"/>
  <c r="A386" i="1"/>
  <c r="B386" i="1"/>
  <c r="C386" i="1"/>
  <c r="D386" i="1"/>
  <c r="A526" i="1"/>
  <c r="B526" i="1"/>
  <c r="C526" i="1"/>
  <c r="D526" i="1"/>
  <c r="A216" i="1"/>
  <c r="B216" i="1"/>
  <c r="C216" i="1"/>
  <c r="D216" i="1"/>
  <c r="A217" i="1"/>
  <c r="B217" i="1"/>
  <c r="C217" i="1"/>
  <c r="D217" i="1"/>
  <c r="A234" i="1"/>
  <c r="B234" i="1"/>
  <c r="C234" i="1"/>
  <c r="D234" i="1"/>
  <c r="A251" i="1"/>
  <c r="B251" i="1"/>
  <c r="C251" i="1"/>
  <c r="D251" i="1"/>
  <c r="A290" i="1"/>
  <c r="B290" i="1"/>
  <c r="C290" i="1"/>
  <c r="D290" i="1"/>
  <c r="A248" i="1"/>
  <c r="B248" i="1"/>
  <c r="C248" i="1"/>
  <c r="D248" i="1"/>
  <c r="A945" i="1"/>
  <c r="B945" i="1"/>
  <c r="C945" i="1"/>
  <c r="D945" i="1"/>
  <c r="A955" i="1"/>
  <c r="B955" i="1"/>
  <c r="C955" i="1"/>
  <c r="D955" i="1"/>
  <c r="A868" i="1"/>
  <c r="B868" i="1"/>
  <c r="C868" i="1"/>
  <c r="D868" i="1"/>
  <c r="A865" i="1"/>
  <c r="B865" i="1"/>
  <c r="C865" i="1"/>
  <c r="D865" i="1"/>
  <c r="A286" i="1"/>
  <c r="B286" i="1"/>
  <c r="C286" i="1"/>
  <c r="D286" i="1"/>
  <c r="A335" i="1"/>
  <c r="B335" i="1"/>
  <c r="C335" i="1"/>
  <c r="D335" i="1"/>
  <c r="A332" i="1"/>
  <c r="B332" i="1"/>
  <c r="C332" i="1"/>
  <c r="D332" i="1"/>
  <c r="A572" i="1"/>
  <c r="B572" i="1"/>
  <c r="C572" i="1"/>
  <c r="D572" i="1"/>
  <c r="A578" i="1"/>
  <c r="B578" i="1"/>
  <c r="C578" i="1"/>
  <c r="D578" i="1"/>
  <c r="A56" i="1"/>
  <c r="B56" i="1"/>
  <c r="C56" i="1"/>
  <c r="D56" i="1"/>
  <c r="A79" i="1"/>
  <c r="B79" i="1"/>
  <c r="C79" i="1"/>
  <c r="D79" i="1"/>
  <c r="A114" i="1"/>
  <c r="B114" i="1"/>
  <c r="C114" i="1"/>
  <c r="D114" i="1"/>
  <c r="A214" i="1"/>
  <c r="B214" i="1"/>
  <c r="C214" i="1"/>
  <c r="D214" i="1"/>
  <c r="A213" i="1"/>
  <c r="B213" i="1"/>
  <c r="C213" i="1"/>
  <c r="D213" i="1"/>
  <c r="A1076" i="1"/>
  <c r="B1076" i="1"/>
  <c r="C1076" i="1"/>
  <c r="D1076" i="1"/>
  <c r="A946" i="1"/>
  <c r="B946" i="1"/>
  <c r="C946" i="1"/>
  <c r="D946" i="1"/>
  <c r="A950" i="1"/>
  <c r="B950" i="1"/>
  <c r="C950" i="1"/>
  <c r="D950" i="1"/>
  <c r="A238" i="1"/>
  <c r="B238" i="1"/>
  <c r="C238" i="1"/>
  <c r="D238" i="1"/>
  <c r="A146" i="1"/>
  <c r="B146" i="1"/>
  <c r="C146" i="1"/>
  <c r="D146" i="1"/>
  <c r="A63" i="1"/>
  <c r="B63" i="1"/>
  <c r="C63" i="1"/>
  <c r="D63" i="1"/>
  <c r="A530" i="1"/>
  <c r="B530" i="1"/>
  <c r="C530" i="1"/>
  <c r="D530" i="1"/>
  <c r="A541" i="1"/>
  <c r="B541" i="1"/>
  <c r="C541" i="1"/>
  <c r="D541" i="1"/>
  <c r="A476" i="1"/>
  <c r="B476" i="1"/>
  <c r="C476" i="1"/>
  <c r="D476" i="1"/>
  <c r="A446" i="1"/>
  <c r="B446" i="1"/>
  <c r="C446" i="1"/>
  <c r="D446" i="1"/>
  <c r="A254" i="1"/>
  <c r="B254" i="1"/>
  <c r="C254" i="1"/>
  <c r="D254" i="1"/>
  <c r="A267" i="1"/>
  <c r="B267" i="1"/>
  <c r="C267" i="1"/>
  <c r="D267" i="1"/>
  <c r="A292" i="1"/>
  <c r="B292" i="1"/>
  <c r="C292" i="1"/>
  <c r="D292" i="1"/>
  <c r="A117" i="1"/>
  <c r="B117" i="1"/>
  <c r="C117" i="1"/>
  <c r="D117" i="1"/>
  <c r="A171" i="1"/>
  <c r="B171" i="1"/>
  <c r="C171" i="1"/>
  <c r="D171" i="1"/>
  <c r="A237" i="1"/>
  <c r="B237" i="1"/>
  <c r="C237" i="1"/>
  <c r="D237" i="1"/>
  <c r="A808" i="1"/>
  <c r="B808" i="1"/>
  <c r="C808" i="1"/>
  <c r="D808" i="1"/>
  <c r="A814" i="1"/>
  <c r="B814" i="1"/>
  <c r="C814" i="1"/>
  <c r="D814" i="1"/>
  <c r="A801" i="1"/>
  <c r="B801" i="1"/>
  <c r="C801" i="1"/>
  <c r="D801" i="1"/>
  <c r="A876" i="1"/>
  <c r="B876" i="1"/>
  <c r="C876" i="1"/>
  <c r="D876" i="1"/>
  <c r="A92" i="1"/>
  <c r="B92" i="1"/>
  <c r="C92" i="1"/>
  <c r="D92" i="1"/>
  <c r="A61" i="1"/>
  <c r="B61" i="1"/>
  <c r="C61" i="1"/>
  <c r="D61" i="1"/>
  <c r="A74" i="1"/>
  <c r="B74" i="1"/>
  <c r="C74" i="1"/>
  <c r="D74" i="1"/>
  <c r="A30" i="1"/>
  <c r="B30" i="1"/>
  <c r="C30" i="1"/>
  <c r="D30" i="1"/>
  <c r="A253" i="1"/>
  <c r="B253" i="1"/>
  <c r="C253" i="1"/>
  <c r="D253" i="1"/>
  <c r="A291" i="1"/>
  <c r="B291" i="1"/>
  <c r="C291" i="1"/>
  <c r="D291" i="1"/>
  <c r="A266" i="1"/>
  <c r="B266" i="1"/>
  <c r="C266" i="1"/>
  <c r="D266" i="1"/>
  <c r="A249" i="1"/>
  <c r="B249" i="1"/>
  <c r="C249" i="1"/>
  <c r="D249" i="1"/>
  <c r="A257" i="1"/>
  <c r="B257" i="1"/>
  <c r="C257" i="1"/>
  <c r="D257" i="1"/>
  <c r="A280" i="1"/>
  <c r="B280" i="1"/>
  <c r="C280" i="1"/>
  <c r="D280" i="1"/>
  <c r="A569" i="1"/>
  <c r="B569" i="1"/>
  <c r="C569" i="1"/>
  <c r="D569" i="1"/>
  <c r="A590" i="1"/>
  <c r="B590" i="1"/>
  <c r="C590" i="1"/>
  <c r="D590" i="1"/>
  <c r="A552" i="1"/>
  <c r="B552" i="1"/>
  <c r="C552" i="1"/>
  <c r="D552" i="1"/>
  <c r="A557" i="1"/>
  <c r="B557" i="1"/>
  <c r="C557" i="1"/>
  <c r="D557" i="1"/>
  <c r="A559" i="1"/>
  <c r="B559" i="1"/>
  <c r="C559" i="1"/>
  <c r="D559" i="1"/>
  <c r="A556" i="1"/>
  <c r="B556" i="1"/>
  <c r="C556" i="1"/>
  <c r="D556" i="1"/>
  <c r="A535" i="1"/>
  <c r="B535" i="1"/>
  <c r="C535" i="1"/>
  <c r="D535" i="1"/>
  <c r="A540" i="1"/>
  <c r="B540" i="1"/>
  <c r="C540" i="1"/>
  <c r="D540" i="1"/>
  <c r="A531" i="1"/>
  <c r="B531" i="1"/>
  <c r="C531" i="1"/>
  <c r="D531" i="1"/>
  <c r="A91" i="1"/>
  <c r="B91" i="1"/>
  <c r="C91" i="1"/>
  <c r="D91" i="1"/>
  <c r="A409" i="1"/>
  <c r="B409" i="1"/>
  <c r="C409" i="1"/>
  <c r="D409" i="1"/>
  <c r="A394" i="1"/>
  <c r="B394" i="1"/>
  <c r="C394" i="1"/>
  <c r="D394" i="1"/>
  <c r="A472" i="1"/>
  <c r="B472" i="1"/>
  <c r="C472" i="1"/>
  <c r="D472" i="1"/>
  <c r="A443" i="1"/>
  <c r="B443" i="1"/>
  <c r="C443" i="1"/>
  <c r="D443" i="1"/>
  <c r="A444" i="1"/>
  <c r="B444" i="1"/>
  <c r="C444" i="1"/>
  <c r="D444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9" i="1"/>
  <c r="B469" i="1"/>
  <c r="C469" i="1"/>
  <c r="D469" i="1"/>
  <c r="A527" i="1"/>
  <c r="B527" i="1"/>
  <c r="C527" i="1"/>
  <c r="D527" i="1"/>
  <c r="A434" i="1"/>
  <c r="B434" i="1"/>
  <c r="C434" i="1"/>
  <c r="D434" i="1"/>
  <c r="A440" i="1"/>
  <c r="B440" i="1"/>
  <c r="C440" i="1"/>
  <c r="D440" i="1"/>
  <c r="A416" i="1"/>
  <c r="B416" i="1"/>
  <c r="C416" i="1"/>
  <c r="D416" i="1"/>
  <c r="A418" i="1"/>
  <c r="B418" i="1"/>
  <c r="C418" i="1"/>
  <c r="D418" i="1"/>
  <c r="A426" i="1"/>
  <c r="B426" i="1"/>
  <c r="C426" i="1"/>
  <c r="D426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392" i="1"/>
  <c r="B392" i="1"/>
  <c r="C392" i="1"/>
  <c r="D392" i="1"/>
  <c r="A384" i="1"/>
  <c r="B384" i="1"/>
  <c r="C384" i="1"/>
  <c r="D384" i="1"/>
  <c r="A317" i="1"/>
  <c r="B317" i="1"/>
  <c r="C317" i="1"/>
  <c r="D317" i="1"/>
  <c r="A271" i="1"/>
  <c r="B271" i="1"/>
  <c r="C271" i="1"/>
  <c r="D271" i="1"/>
  <c r="A272" i="1"/>
  <c r="B272" i="1"/>
  <c r="C272" i="1"/>
  <c r="D272" i="1"/>
  <c r="A275" i="1"/>
  <c r="B275" i="1"/>
  <c r="C275" i="1"/>
  <c r="D275" i="1"/>
  <c r="A276" i="1"/>
  <c r="B276" i="1"/>
  <c r="C276" i="1"/>
  <c r="D276" i="1"/>
  <c r="A349" i="1"/>
  <c r="B349" i="1"/>
  <c r="C349" i="1"/>
  <c r="D349" i="1"/>
  <c r="A343" i="1"/>
  <c r="B343" i="1"/>
  <c r="C343" i="1"/>
  <c r="D343" i="1"/>
  <c r="A350" i="1"/>
  <c r="B350" i="1"/>
  <c r="C350" i="1"/>
  <c r="D350" i="1"/>
  <c r="A432" i="1"/>
  <c r="B432" i="1"/>
  <c r="C432" i="1"/>
  <c r="D432" i="1"/>
  <c r="A433" i="1"/>
  <c r="B433" i="1"/>
  <c r="C433" i="1"/>
  <c r="D433" i="1"/>
  <c r="A912" i="1"/>
  <c r="B912" i="1"/>
  <c r="C912" i="1"/>
  <c r="D912" i="1"/>
  <c r="A781" i="1"/>
  <c r="B781" i="1"/>
  <c r="C781" i="1"/>
  <c r="D781" i="1"/>
  <c r="A782" i="1"/>
  <c r="B782" i="1"/>
  <c r="C782" i="1"/>
  <c r="D782" i="1"/>
  <c r="A778" i="1"/>
  <c r="B778" i="1"/>
  <c r="C778" i="1"/>
  <c r="D778" i="1"/>
  <c r="A823" i="1"/>
  <c r="B823" i="1"/>
  <c r="C823" i="1"/>
  <c r="D823" i="1"/>
  <c r="A695" i="1"/>
  <c r="B695" i="1"/>
  <c r="C695" i="1"/>
  <c r="D695" i="1"/>
  <c r="A685" i="1"/>
  <c r="B685" i="1"/>
  <c r="C685" i="1"/>
  <c r="D685" i="1"/>
  <c r="A664" i="1"/>
  <c r="B664" i="1"/>
  <c r="C664" i="1"/>
  <c r="D664" i="1"/>
  <c r="A665" i="1"/>
  <c r="B665" i="1"/>
  <c r="C665" i="1"/>
  <c r="D665" i="1"/>
  <c r="A261" i="1"/>
  <c r="B261" i="1"/>
  <c r="C261" i="1"/>
  <c r="D261" i="1"/>
  <c r="A952" i="1"/>
  <c r="B952" i="1"/>
  <c r="C952" i="1"/>
  <c r="D952" i="1"/>
  <c r="A1090" i="1"/>
  <c r="B1090" i="1"/>
  <c r="C1090" i="1"/>
  <c r="D1090" i="1"/>
  <c r="A1093" i="1"/>
  <c r="B1093" i="1"/>
  <c r="C1093" i="1"/>
  <c r="D1093" i="1"/>
  <c r="A1082" i="1"/>
  <c r="B1082" i="1"/>
  <c r="C1082" i="1"/>
  <c r="D1082" i="1"/>
  <c r="A885" i="1"/>
  <c r="B885" i="1"/>
  <c r="C885" i="1"/>
  <c r="D885" i="1"/>
  <c r="A886" i="1"/>
  <c r="B886" i="1"/>
  <c r="C886" i="1"/>
  <c r="D886" i="1"/>
  <c r="A887" i="1"/>
  <c r="B887" i="1"/>
  <c r="C887" i="1"/>
  <c r="D887" i="1"/>
  <c r="A832" i="1"/>
  <c r="B832" i="1"/>
  <c r="C832" i="1"/>
  <c r="D832" i="1"/>
  <c r="A890" i="1"/>
  <c r="B890" i="1"/>
  <c r="C890" i="1"/>
  <c r="D890" i="1"/>
  <c r="A906" i="1"/>
  <c r="B906" i="1"/>
  <c r="C906" i="1"/>
  <c r="D906" i="1"/>
  <c r="A1113" i="1"/>
  <c r="B1113" i="1"/>
  <c r="C1113" i="1"/>
  <c r="D1113" i="1"/>
  <c r="A929" i="1"/>
  <c r="B929" i="1"/>
  <c r="C929" i="1"/>
  <c r="D929" i="1"/>
  <c r="A960" i="1"/>
  <c r="B960" i="1"/>
  <c r="C960" i="1"/>
  <c r="D960" i="1"/>
  <c r="A942" i="1"/>
  <c r="B942" i="1"/>
  <c r="C942" i="1"/>
  <c r="D942" i="1"/>
  <c r="A956" i="1"/>
  <c r="B956" i="1"/>
  <c r="C956" i="1"/>
  <c r="D956" i="1"/>
  <c r="A1044" i="1"/>
  <c r="B1044" i="1"/>
  <c r="C1044" i="1"/>
  <c r="D1044" i="1"/>
  <c r="A1045" i="1"/>
  <c r="B1045" i="1"/>
  <c r="C1045" i="1"/>
  <c r="D1045" i="1"/>
  <c r="A1047" i="1"/>
  <c r="B1047" i="1"/>
  <c r="C1047" i="1"/>
  <c r="D1047" i="1"/>
  <c r="A1048" i="1"/>
  <c r="B1048" i="1"/>
  <c r="C1048" i="1"/>
  <c r="D1048" i="1"/>
  <c r="A1064" i="1"/>
  <c r="B1064" i="1"/>
  <c r="C1064" i="1"/>
  <c r="D1064" i="1"/>
  <c r="A340" i="1"/>
  <c r="B340" i="1"/>
  <c r="C340" i="1"/>
  <c r="D340" i="1"/>
  <c r="A616" i="1"/>
  <c r="B616" i="1"/>
  <c r="C616" i="1"/>
  <c r="D616" i="1"/>
  <c r="A725" i="1"/>
  <c r="B725" i="1"/>
  <c r="C725" i="1"/>
  <c r="D725" i="1"/>
  <c r="A881" i="1"/>
  <c r="B881" i="1"/>
  <c r="C881" i="1"/>
  <c r="D881" i="1"/>
  <c r="A869" i="1"/>
  <c r="B869" i="1"/>
  <c r="C869" i="1"/>
  <c r="D869" i="1"/>
  <c r="A875" i="1"/>
  <c r="B875" i="1"/>
  <c r="C875" i="1"/>
  <c r="D875" i="1"/>
  <c r="A879" i="1"/>
  <c r="B879" i="1"/>
  <c r="C879" i="1"/>
  <c r="D879" i="1"/>
  <c r="A874" i="1"/>
  <c r="B874" i="1"/>
  <c r="C874" i="1"/>
  <c r="D874" i="1"/>
  <c r="A878" i="1"/>
  <c r="B878" i="1"/>
  <c r="C878" i="1"/>
  <c r="D878" i="1"/>
  <c r="A1089" i="1"/>
  <c r="B1089" i="1"/>
  <c r="C1089" i="1"/>
  <c r="D1089" i="1"/>
  <c r="A575" i="1"/>
  <c r="B575" i="1"/>
  <c r="C575" i="1"/>
  <c r="D575" i="1"/>
  <c r="A558" i="1"/>
  <c r="B558" i="1"/>
  <c r="C558" i="1"/>
  <c r="D558" i="1"/>
  <c r="A523" i="1"/>
  <c r="B523" i="1"/>
  <c r="C523" i="1"/>
  <c r="D523" i="1"/>
  <c r="A518" i="1"/>
  <c r="B518" i="1"/>
  <c r="C518" i="1"/>
  <c r="D518" i="1"/>
  <c r="A519" i="1"/>
  <c r="B519" i="1"/>
  <c r="C519" i="1"/>
  <c r="D519" i="1"/>
  <c r="A521" i="1"/>
  <c r="B521" i="1"/>
  <c r="C521" i="1"/>
  <c r="D521" i="1"/>
  <c r="A470" i="1"/>
  <c r="B470" i="1"/>
  <c r="C470" i="1"/>
  <c r="D470" i="1"/>
  <c r="A454" i="1"/>
  <c r="B454" i="1"/>
  <c r="C454" i="1"/>
  <c r="D454" i="1"/>
  <c r="A445" i="1"/>
  <c r="B445" i="1"/>
  <c r="C445" i="1"/>
  <c r="D445" i="1"/>
  <c r="A431" i="1"/>
  <c r="B431" i="1"/>
  <c r="C431" i="1"/>
  <c r="D431" i="1"/>
  <c r="A67" i="1"/>
  <c r="B67" i="1"/>
  <c r="C67" i="1"/>
  <c r="D67" i="1"/>
  <c r="A125" i="1"/>
  <c r="B125" i="1"/>
  <c r="C125" i="1"/>
  <c r="D125" i="1"/>
  <c r="A99" i="1"/>
  <c r="B99" i="1"/>
  <c r="C99" i="1"/>
  <c r="D99" i="1"/>
  <c r="A124" i="1"/>
  <c r="B124" i="1"/>
  <c r="C124" i="1"/>
  <c r="D124" i="1"/>
  <c r="A157" i="1"/>
  <c r="B157" i="1"/>
  <c r="C157" i="1"/>
  <c r="D157" i="1"/>
  <c r="A60" i="1"/>
  <c r="B60" i="1"/>
  <c r="C60" i="1"/>
  <c r="D60" i="1"/>
  <c r="A149" i="1"/>
  <c r="B149" i="1"/>
  <c r="C149" i="1"/>
  <c r="D149" i="1"/>
  <c r="A520" i="1"/>
  <c r="B520" i="1"/>
  <c r="C520" i="1"/>
  <c r="D520" i="1"/>
  <c r="A561" i="1"/>
  <c r="B561" i="1"/>
  <c r="C561" i="1"/>
  <c r="D561" i="1"/>
  <c r="A562" i="1"/>
  <c r="B562" i="1"/>
  <c r="C562" i="1"/>
  <c r="D562" i="1"/>
  <c r="A132" i="1"/>
  <c r="B132" i="1"/>
  <c r="C132" i="1"/>
  <c r="D132" i="1"/>
  <c r="A68" i="1"/>
  <c r="B68" i="1"/>
  <c r="C68" i="1"/>
  <c r="D68" i="1"/>
  <c r="A81" i="1"/>
  <c r="B81" i="1"/>
  <c r="C81" i="1"/>
  <c r="D81" i="1"/>
  <c r="A83" i="1"/>
  <c r="B83" i="1"/>
  <c r="C83" i="1"/>
  <c r="D83" i="1"/>
  <c r="A223" i="1"/>
  <c r="B223" i="1"/>
  <c r="C223" i="1"/>
  <c r="D223" i="1"/>
  <c r="A219" i="1"/>
  <c r="B219" i="1"/>
  <c r="C219" i="1"/>
  <c r="D219" i="1"/>
  <c r="A224" i="1"/>
  <c r="B224" i="1"/>
  <c r="C224" i="1"/>
  <c r="D224" i="1"/>
  <c r="A212" i="1"/>
  <c r="B212" i="1"/>
  <c r="C212" i="1"/>
  <c r="D212" i="1"/>
  <c r="A80" i="1"/>
  <c r="B80" i="1"/>
  <c r="C80" i="1"/>
  <c r="D80" i="1"/>
  <c r="A93" i="1"/>
  <c r="B93" i="1"/>
  <c r="C93" i="1"/>
  <c r="D93" i="1"/>
  <c r="A103" i="1"/>
  <c r="B103" i="1"/>
  <c r="C103" i="1"/>
  <c r="D103" i="1"/>
  <c r="A113" i="1"/>
  <c r="B113" i="1"/>
  <c r="C113" i="1"/>
  <c r="D113" i="1"/>
  <c r="A72" i="1"/>
  <c r="B72" i="1"/>
  <c r="C72" i="1"/>
  <c r="D72" i="1"/>
  <c r="A115" i="1"/>
  <c r="B115" i="1"/>
  <c r="C115" i="1"/>
  <c r="D115" i="1"/>
  <c r="A65" i="1"/>
  <c r="B65" i="1"/>
  <c r="C65" i="1"/>
  <c r="D65" i="1"/>
  <c r="A281" i="1"/>
  <c r="B281" i="1"/>
  <c r="C281" i="1"/>
  <c r="D281" i="1"/>
  <c r="A273" i="1"/>
  <c r="B273" i="1"/>
  <c r="C273" i="1"/>
  <c r="D273" i="1"/>
  <c r="A303" i="1"/>
  <c r="B303" i="1"/>
  <c r="C303" i="1"/>
  <c r="D303" i="1"/>
  <c r="A302" i="1"/>
  <c r="B302" i="1"/>
  <c r="C302" i="1"/>
  <c r="D302" i="1"/>
  <c r="A239" i="1"/>
  <c r="B239" i="1"/>
  <c r="C239" i="1"/>
  <c r="D239" i="1"/>
  <c r="A525" i="1"/>
  <c r="B525" i="1"/>
  <c r="C525" i="1"/>
  <c r="D525" i="1"/>
  <c r="A577" i="1"/>
  <c r="B577" i="1"/>
  <c r="C577" i="1"/>
  <c r="D577" i="1"/>
  <c r="A553" i="1"/>
  <c r="B553" i="1"/>
  <c r="C553" i="1"/>
  <c r="D553" i="1"/>
  <c r="A554" i="1"/>
  <c r="B554" i="1"/>
  <c r="C554" i="1"/>
  <c r="D554" i="1"/>
  <c r="A555" i="1"/>
  <c r="B555" i="1"/>
  <c r="C555" i="1"/>
  <c r="D555" i="1"/>
  <c r="A538" i="1"/>
  <c r="B538" i="1"/>
  <c r="C538" i="1"/>
  <c r="D538" i="1"/>
  <c r="A536" i="1"/>
  <c r="B536" i="1"/>
  <c r="C536" i="1"/>
  <c r="D536" i="1"/>
  <c r="A133" i="1"/>
  <c r="B133" i="1"/>
  <c r="C133" i="1"/>
  <c r="D133" i="1"/>
  <c r="A101" i="1"/>
  <c r="B101" i="1"/>
  <c r="C101" i="1"/>
  <c r="D101" i="1"/>
  <c r="A143" i="1"/>
  <c r="B143" i="1"/>
  <c r="C143" i="1"/>
  <c r="D143" i="1"/>
  <c r="A397" i="1"/>
  <c r="B397" i="1"/>
  <c r="C397" i="1"/>
  <c r="D397" i="1"/>
  <c r="A408" i="1"/>
  <c r="B408" i="1"/>
  <c r="C408" i="1"/>
  <c r="D408" i="1"/>
  <c r="A455" i="1"/>
  <c r="B455" i="1"/>
  <c r="C455" i="1"/>
  <c r="D455" i="1"/>
  <c r="A442" i="1"/>
  <c r="B442" i="1"/>
  <c r="C442" i="1"/>
  <c r="D442" i="1"/>
  <c r="A486" i="1"/>
  <c r="B486" i="1"/>
  <c r="C486" i="1"/>
  <c r="D486" i="1"/>
  <c r="A484" i="1"/>
  <c r="B484" i="1"/>
  <c r="C484" i="1"/>
  <c r="D484" i="1"/>
  <c r="A481" i="1"/>
  <c r="B481" i="1"/>
  <c r="C481" i="1"/>
  <c r="D481" i="1"/>
  <c r="A475" i="1"/>
  <c r="B475" i="1"/>
  <c r="C475" i="1"/>
  <c r="D475" i="1"/>
  <c r="A473" i="1"/>
  <c r="B473" i="1"/>
  <c r="C473" i="1"/>
  <c r="D473" i="1"/>
  <c r="A522" i="1"/>
  <c r="B522" i="1"/>
  <c r="C522" i="1"/>
  <c r="D522" i="1"/>
  <c r="A319" i="1"/>
  <c r="B319" i="1"/>
  <c r="C319" i="1"/>
  <c r="D319" i="1"/>
  <c r="A337" i="1"/>
  <c r="B337" i="1"/>
  <c r="C337" i="1"/>
  <c r="D337" i="1"/>
  <c r="A345" i="1"/>
  <c r="B345" i="1"/>
  <c r="C345" i="1"/>
  <c r="D345" i="1"/>
  <c r="A413" i="1"/>
  <c r="B413" i="1"/>
  <c r="C413" i="1"/>
  <c r="D413" i="1"/>
  <c r="A427" i="1"/>
  <c r="B427" i="1"/>
  <c r="C427" i="1"/>
  <c r="D427" i="1"/>
  <c r="A411" i="1"/>
  <c r="B411" i="1"/>
  <c r="C411" i="1"/>
  <c r="D411" i="1"/>
  <c r="A429" i="1"/>
  <c r="B429" i="1"/>
  <c r="C429" i="1"/>
  <c r="D429" i="1"/>
  <c r="A436" i="1"/>
  <c r="B436" i="1"/>
  <c r="C436" i="1"/>
  <c r="D436" i="1"/>
  <c r="A438" i="1"/>
  <c r="B438" i="1"/>
  <c r="C438" i="1"/>
  <c r="D438" i="1"/>
  <c r="A396" i="1"/>
  <c r="B396" i="1"/>
  <c r="C396" i="1"/>
  <c r="D396" i="1"/>
  <c r="A707" i="1"/>
  <c r="B707" i="1"/>
  <c r="C707" i="1"/>
  <c r="D707" i="1"/>
  <c r="A708" i="1"/>
  <c r="B708" i="1"/>
  <c r="C708" i="1"/>
  <c r="D708" i="1"/>
  <c r="A678" i="1"/>
  <c r="B678" i="1"/>
  <c r="C678" i="1"/>
  <c r="D678" i="1"/>
  <c r="A680" i="1"/>
  <c r="B680" i="1"/>
  <c r="C680" i="1"/>
  <c r="D680" i="1"/>
  <c r="A676" i="1"/>
  <c r="B676" i="1"/>
  <c r="C676" i="1"/>
  <c r="D676" i="1"/>
  <c r="A669" i="1"/>
  <c r="B669" i="1"/>
  <c r="C669" i="1"/>
  <c r="D669" i="1"/>
  <c r="A293" i="1"/>
  <c r="B293" i="1"/>
  <c r="C293" i="1"/>
  <c r="D293" i="1"/>
  <c r="A318" i="1"/>
  <c r="B318" i="1"/>
  <c r="C318" i="1"/>
  <c r="D318" i="1"/>
  <c r="A288" i="1"/>
  <c r="B288" i="1"/>
  <c r="C288" i="1"/>
  <c r="D288" i="1"/>
  <c r="A320" i="1"/>
  <c r="B320" i="1"/>
  <c r="C320" i="1"/>
  <c r="D320" i="1"/>
  <c r="A788" i="1"/>
  <c r="B788" i="1"/>
  <c r="C788" i="1"/>
  <c r="D788" i="1"/>
  <c r="A793" i="1"/>
  <c r="B793" i="1"/>
  <c r="C793" i="1"/>
  <c r="D793" i="1"/>
  <c r="A777" i="1"/>
  <c r="B777" i="1"/>
  <c r="C777" i="1"/>
  <c r="D777" i="1"/>
  <c r="A779" i="1"/>
  <c r="B779" i="1"/>
  <c r="C779" i="1"/>
  <c r="D779" i="1"/>
  <c r="A698" i="1"/>
  <c r="B698" i="1"/>
  <c r="C698" i="1"/>
  <c r="D698" i="1"/>
  <c r="A699" i="1"/>
  <c r="B699" i="1"/>
  <c r="C699" i="1"/>
  <c r="D699" i="1"/>
  <c r="A689" i="1"/>
  <c r="B689" i="1"/>
  <c r="C689" i="1"/>
  <c r="D689" i="1"/>
  <c r="A690" i="1"/>
  <c r="B690" i="1"/>
  <c r="C690" i="1"/>
  <c r="D690" i="1"/>
  <c r="A682" i="1"/>
  <c r="B682" i="1"/>
  <c r="C682" i="1"/>
  <c r="D682" i="1"/>
  <c r="A683" i="1"/>
  <c r="B683" i="1"/>
  <c r="C683" i="1"/>
  <c r="D683" i="1"/>
  <c r="A948" i="1"/>
  <c r="B948" i="1"/>
  <c r="C948" i="1"/>
  <c r="D948" i="1"/>
  <c r="A947" i="1"/>
  <c r="B947" i="1"/>
  <c r="C947" i="1"/>
  <c r="D947" i="1"/>
  <c r="A944" i="1"/>
  <c r="B944" i="1"/>
  <c r="C944" i="1"/>
  <c r="D944" i="1"/>
  <c r="A913" i="1"/>
  <c r="B913" i="1"/>
  <c r="C913" i="1"/>
  <c r="D913" i="1"/>
  <c r="A1115" i="1"/>
  <c r="B1115" i="1"/>
  <c r="C1115" i="1"/>
  <c r="D1115" i="1"/>
  <c r="A1117" i="1"/>
  <c r="B1117" i="1"/>
  <c r="C1117" i="1"/>
  <c r="D1117" i="1"/>
  <c r="A1104" i="1"/>
  <c r="B1104" i="1"/>
  <c r="C1104" i="1"/>
  <c r="D1104" i="1"/>
  <c r="A1095" i="1"/>
  <c r="B1095" i="1"/>
  <c r="C1095" i="1"/>
  <c r="D1095" i="1"/>
  <c r="A899" i="1"/>
  <c r="B899" i="1"/>
  <c r="C899" i="1"/>
  <c r="D899" i="1"/>
  <c r="A790" i="1"/>
  <c r="B790" i="1"/>
  <c r="C790" i="1"/>
  <c r="D790" i="1"/>
  <c r="A1140" i="1"/>
  <c r="B1140" i="1"/>
  <c r="C1140" i="1"/>
  <c r="D1140" i="1"/>
  <c r="A1141" i="1"/>
  <c r="B1141" i="1"/>
  <c r="C1141" i="1"/>
  <c r="D1141" i="1"/>
  <c r="A1142" i="1"/>
  <c r="B1142" i="1"/>
  <c r="C1142" i="1"/>
  <c r="D1142" i="1"/>
  <c r="A1143" i="1"/>
  <c r="B1143" i="1"/>
  <c r="C1143" i="1"/>
  <c r="D1143" i="1"/>
  <c r="A953" i="1"/>
  <c r="B953" i="1"/>
  <c r="C953" i="1"/>
  <c r="D953" i="1"/>
  <c r="A1059" i="1"/>
  <c r="B1059" i="1"/>
  <c r="C1059" i="1"/>
  <c r="D1059" i="1"/>
  <c r="A1056" i="1"/>
  <c r="B1056" i="1"/>
  <c r="C1056" i="1"/>
  <c r="D1056" i="1"/>
  <c r="A1054" i="1"/>
  <c r="B1054" i="1"/>
  <c r="C1054" i="1"/>
  <c r="D1054" i="1"/>
  <c r="A1046" i="1"/>
  <c r="B1046" i="1"/>
  <c r="C1046" i="1"/>
  <c r="D1046" i="1"/>
  <c r="A1052" i="1"/>
  <c r="B1052" i="1"/>
  <c r="C1052" i="1"/>
  <c r="D1052" i="1"/>
  <c r="A1074" i="1"/>
  <c r="B1074" i="1"/>
  <c r="C1074" i="1"/>
  <c r="D1074" i="1"/>
  <c r="A1083" i="1"/>
  <c r="B1083" i="1"/>
  <c r="C1083" i="1"/>
  <c r="D1083" i="1"/>
  <c r="A1111" i="1"/>
  <c r="B1111" i="1"/>
  <c r="C1111" i="1"/>
  <c r="D1111" i="1"/>
  <c r="A1112" i="1"/>
  <c r="B1112" i="1"/>
  <c r="C1112" i="1"/>
  <c r="D1112" i="1"/>
  <c r="A1116" i="1"/>
  <c r="B1116" i="1"/>
  <c r="C1116" i="1"/>
  <c r="D1116" i="1"/>
  <c r="A1135" i="1"/>
  <c r="B1135" i="1"/>
  <c r="C1135" i="1"/>
  <c r="D1135" i="1"/>
  <c r="A1136" i="1"/>
  <c r="B1136" i="1"/>
  <c r="C1136" i="1"/>
  <c r="D1136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907" i="1"/>
  <c r="B907" i="1"/>
  <c r="C907" i="1"/>
  <c r="D907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091" i="1"/>
  <c r="B1091" i="1"/>
  <c r="C1091" i="1"/>
  <c r="D1091" i="1"/>
  <c r="A1109" i="1"/>
  <c r="B1109" i="1"/>
  <c r="C1109" i="1"/>
  <c r="D1109" i="1"/>
  <c r="A1081" i="1"/>
  <c r="B1081" i="1"/>
  <c r="C1081" i="1"/>
  <c r="D1081" i="1"/>
  <c r="A1078" i="1"/>
  <c r="B1078" i="1"/>
  <c r="C1078" i="1"/>
  <c r="D1078" i="1"/>
  <c r="A1079" i="1"/>
  <c r="B1079" i="1"/>
  <c r="C1079" i="1"/>
  <c r="D1079" i="1"/>
  <c r="A1073" i="1"/>
  <c r="B1073" i="1"/>
  <c r="C1073" i="1"/>
  <c r="D1073" i="1"/>
  <c r="A162" i="1"/>
  <c r="B162" i="1"/>
  <c r="C162" i="1"/>
  <c r="D162" i="1"/>
  <c r="A144" i="1"/>
  <c r="B144" i="1"/>
  <c r="C144" i="1"/>
  <c r="D144" i="1"/>
  <c r="A573" i="1"/>
  <c r="B573" i="1"/>
  <c r="C573" i="1"/>
  <c r="D573" i="1"/>
  <c r="A487" i="1"/>
  <c r="B487" i="1"/>
  <c r="C487" i="1"/>
  <c r="D487" i="1"/>
  <c r="A458" i="1"/>
  <c r="B458" i="1"/>
  <c r="C458" i="1"/>
  <c r="D458" i="1"/>
  <c r="A287" i="1"/>
  <c r="B287" i="1"/>
  <c r="C287" i="1"/>
  <c r="D287" i="1"/>
  <c r="A877" i="1"/>
  <c r="B877" i="1"/>
  <c r="C877" i="1"/>
  <c r="D877" i="1"/>
  <c r="A880" i="1"/>
  <c r="B880" i="1"/>
  <c r="C880" i="1"/>
  <c r="D880" i="1"/>
  <c r="A867" i="1"/>
  <c r="B867" i="1"/>
  <c r="C867" i="1"/>
  <c r="D867" i="1"/>
  <c r="A889" i="1"/>
  <c r="B889" i="1"/>
  <c r="C889" i="1"/>
  <c r="D889" i="1"/>
  <c r="A128" i="1"/>
  <c r="B128" i="1"/>
  <c r="C128" i="1"/>
  <c r="D128" i="1"/>
  <c r="A64" i="1"/>
  <c r="B64" i="1"/>
  <c r="C64" i="1"/>
  <c r="D64" i="1"/>
  <c r="A142" i="1"/>
  <c r="B142" i="1"/>
  <c r="C142" i="1"/>
  <c r="D142" i="1"/>
  <c r="A109" i="1"/>
  <c r="B109" i="1"/>
  <c r="C109" i="1"/>
  <c r="D109" i="1"/>
  <c r="A90" i="1"/>
  <c r="B90" i="1"/>
  <c r="C90" i="1"/>
  <c r="D90" i="1"/>
  <c r="A70" i="1"/>
  <c r="B70" i="1"/>
  <c r="C70" i="1"/>
  <c r="D70" i="1"/>
  <c r="A135" i="1"/>
  <c r="B135" i="1"/>
  <c r="C135" i="1"/>
  <c r="D135" i="1"/>
  <c r="A85" i="1"/>
  <c r="B85" i="1"/>
  <c r="C85" i="1"/>
  <c r="D85" i="1"/>
  <c r="A164" i="1"/>
  <c r="B164" i="1"/>
  <c r="C164" i="1"/>
  <c r="D164" i="1"/>
  <c r="A168" i="1"/>
  <c r="B168" i="1"/>
  <c r="C168" i="1"/>
  <c r="D168" i="1"/>
  <c r="A284" i="1"/>
  <c r="B284" i="1"/>
  <c r="C284" i="1"/>
  <c r="D284" i="1"/>
  <c r="A289" i="1"/>
  <c r="B289" i="1"/>
  <c r="C289" i="1"/>
  <c r="D289" i="1"/>
  <c r="A250" i="1"/>
  <c r="B250" i="1"/>
  <c r="C250" i="1"/>
  <c r="D250" i="1"/>
  <c r="A262" i="1"/>
  <c r="B262" i="1"/>
  <c r="C262" i="1"/>
  <c r="D262" i="1"/>
  <c r="A269" i="1"/>
  <c r="B269" i="1"/>
  <c r="C269" i="1"/>
  <c r="D269" i="1"/>
  <c r="A277" i="1"/>
  <c r="B277" i="1"/>
  <c r="C277" i="1"/>
  <c r="D277" i="1"/>
  <c r="A282" i="1"/>
  <c r="B282" i="1"/>
  <c r="C282" i="1"/>
  <c r="D282" i="1"/>
  <c r="A285" i="1"/>
  <c r="B285" i="1"/>
  <c r="C285" i="1"/>
  <c r="D285" i="1"/>
  <c r="A25" i="1"/>
  <c r="B25" i="1"/>
  <c r="C25" i="1"/>
  <c r="D25" i="1"/>
  <c r="A89" i="1"/>
  <c r="B89" i="1"/>
  <c r="C89" i="1"/>
  <c r="D89" i="1"/>
  <c r="A529" i="1"/>
  <c r="B529" i="1"/>
  <c r="C529" i="1"/>
  <c r="D529" i="1"/>
  <c r="A533" i="1"/>
  <c r="B533" i="1"/>
  <c r="C533" i="1"/>
  <c r="D533" i="1"/>
  <c r="A534" i="1"/>
  <c r="B534" i="1"/>
  <c r="C534" i="1"/>
  <c r="D534" i="1"/>
  <c r="A537" i="1"/>
  <c r="B537" i="1"/>
  <c r="C537" i="1"/>
  <c r="D537" i="1"/>
  <c r="A539" i="1"/>
  <c r="B539" i="1"/>
  <c r="C539" i="1"/>
  <c r="D539" i="1"/>
  <c r="A542" i="1"/>
  <c r="B542" i="1"/>
  <c r="C542" i="1"/>
  <c r="D542" i="1"/>
  <c r="A228" i="1"/>
  <c r="B228" i="1"/>
  <c r="C228" i="1"/>
  <c r="D228" i="1"/>
  <c r="A95" i="1"/>
  <c r="B95" i="1"/>
  <c r="C95" i="1"/>
  <c r="D95" i="1"/>
  <c r="A159" i="1"/>
  <c r="B159" i="1"/>
  <c r="C159" i="1"/>
  <c r="D159" i="1"/>
  <c r="A263" i="1"/>
  <c r="B263" i="1"/>
  <c r="C263" i="1"/>
  <c r="D263" i="1"/>
  <c r="A453" i="1"/>
  <c r="B453" i="1"/>
  <c r="C453" i="1"/>
  <c r="D453" i="1"/>
  <c r="A477" i="1"/>
  <c r="B477" i="1"/>
  <c r="C477" i="1"/>
  <c r="D477" i="1"/>
  <c r="A480" i="1"/>
  <c r="B480" i="1"/>
  <c r="C480" i="1"/>
  <c r="D480" i="1"/>
  <c r="A485" i="1"/>
  <c r="B485" i="1"/>
  <c r="C485" i="1"/>
  <c r="D485" i="1"/>
  <c r="A488" i="1"/>
  <c r="B488" i="1"/>
  <c r="C488" i="1"/>
  <c r="D488" i="1"/>
  <c r="A547" i="1"/>
  <c r="B547" i="1"/>
  <c r="C547" i="1"/>
  <c r="D547" i="1"/>
  <c r="A548" i="1"/>
  <c r="B548" i="1"/>
  <c r="C548" i="1"/>
  <c r="D548" i="1"/>
  <c r="A543" i="1"/>
  <c r="B543" i="1"/>
  <c r="C543" i="1"/>
  <c r="D543" i="1"/>
  <c r="A544" i="1"/>
  <c r="B544" i="1"/>
  <c r="C544" i="1"/>
  <c r="D544" i="1"/>
  <c r="A528" i="1"/>
  <c r="B528" i="1"/>
  <c r="C528" i="1"/>
  <c r="D528" i="1"/>
  <c r="A407" i="1"/>
  <c r="B407" i="1"/>
  <c r="C407" i="1"/>
  <c r="D407" i="1"/>
  <c r="A393" i="1"/>
  <c r="B393" i="1"/>
  <c r="C393" i="1"/>
  <c r="D393" i="1"/>
  <c r="A400" i="1"/>
  <c r="B400" i="1"/>
  <c r="C400" i="1"/>
  <c r="D400" i="1"/>
  <c r="A387" i="1"/>
  <c r="B387" i="1"/>
  <c r="C387" i="1"/>
  <c r="D387" i="1"/>
  <c r="A414" i="1"/>
  <c r="B414" i="1"/>
  <c r="C414" i="1"/>
  <c r="D414" i="1"/>
  <c r="A424" i="1"/>
  <c r="B424" i="1"/>
  <c r="C424" i="1"/>
  <c r="D424" i="1"/>
  <c r="A270" i="1"/>
  <c r="B270" i="1"/>
  <c r="C270" i="1"/>
  <c r="D270" i="1"/>
  <c r="A278" i="1"/>
  <c r="B278" i="1"/>
  <c r="C278" i="1"/>
  <c r="D278" i="1"/>
  <c r="A279" i="1"/>
  <c r="B279" i="1"/>
  <c r="C279" i="1"/>
  <c r="D279" i="1"/>
  <c r="A460" i="1"/>
  <c r="B460" i="1"/>
  <c r="C460" i="1"/>
  <c r="D460" i="1"/>
  <c r="A704" i="1"/>
  <c r="B704" i="1"/>
  <c r="C704" i="1"/>
  <c r="D704" i="1"/>
  <c r="A802" i="1"/>
  <c r="B802" i="1"/>
  <c r="C802" i="1"/>
  <c r="D802" i="1"/>
  <c r="A783" i="1"/>
  <c r="B783" i="1"/>
  <c r="C783" i="1"/>
  <c r="D783" i="1"/>
  <c r="A786" i="1"/>
  <c r="B786" i="1"/>
  <c r="C786" i="1"/>
  <c r="D786" i="1"/>
  <c r="A893" i="1"/>
  <c r="B893" i="1"/>
  <c r="C893" i="1"/>
  <c r="D893" i="1"/>
  <c r="A901" i="1"/>
  <c r="B901" i="1"/>
  <c r="C901" i="1"/>
  <c r="D901" i="1"/>
  <c r="A902" i="1"/>
  <c r="B902" i="1"/>
  <c r="C902" i="1"/>
  <c r="D902" i="1"/>
  <c r="A891" i="1"/>
  <c r="B891" i="1"/>
  <c r="C891" i="1"/>
  <c r="D891" i="1"/>
  <c r="A895" i="1"/>
  <c r="B895" i="1"/>
  <c r="C895" i="1"/>
  <c r="D895" i="1"/>
  <c r="A884" i="1"/>
  <c r="B884" i="1"/>
  <c r="C884" i="1"/>
  <c r="D884" i="1"/>
  <c r="A1097" i="1"/>
  <c r="B1097" i="1"/>
  <c r="C1097" i="1"/>
  <c r="D1097" i="1"/>
  <c r="A1099" i="1"/>
  <c r="B1099" i="1"/>
  <c r="C1099" i="1"/>
  <c r="D1099" i="1"/>
  <c r="A1100" i="1"/>
  <c r="B1100" i="1"/>
  <c r="C1100" i="1"/>
  <c r="D1100" i="1"/>
  <c r="A1101" i="1"/>
  <c r="B1101" i="1"/>
  <c r="C1101" i="1"/>
  <c r="D1101" i="1"/>
  <c r="A1102" i="1"/>
  <c r="B1102" i="1"/>
  <c r="C1102" i="1"/>
  <c r="D1102" i="1"/>
  <c r="A674" i="1"/>
  <c r="B674" i="1"/>
  <c r="C674" i="1"/>
  <c r="D674" i="1"/>
  <c r="A675" i="1"/>
  <c r="B675" i="1"/>
  <c r="C675" i="1"/>
  <c r="D675" i="1"/>
  <c r="A684" i="1"/>
  <c r="B684" i="1"/>
  <c r="C684" i="1"/>
  <c r="D684" i="1"/>
  <c r="A697" i="1"/>
  <c r="B697" i="1"/>
  <c r="C697" i="1"/>
  <c r="D697" i="1"/>
  <c r="A702" i="1"/>
  <c r="B702" i="1"/>
  <c r="C702" i="1"/>
  <c r="D702" i="1"/>
  <c r="A1069" i="1"/>
  <c r="B1069" i="1"/>
  <c r="C1069" i="1"/>
  <c r="D1069" i="1"/>
  <c r="A1061" i="1"/>
  <c r="B1061" i="1"/>
  <c r="C1061" i="1"/>
  <c r="D1061" i="1"/>
  <c r="A1055" i="1"/>
  <c r="B1055" i="1"/>
  <c r="C1055" i="1"/>
  <c r="D1055" i="1"/>
  <c r="A1058" i="1"/>
  <c r="B1058" i="1"/>
  <c r="C1058" i="1"/>
  <c r="D1058" i="1"/>
  <c r="A1063" i="1"/>
  <c r="B1063" i="1"/>
  <c r="C1063" i="1"/>
  <c r="D1063" i="1"/>
  <c r="A978" i="1"/>
  <c r="B978" i="1"/>
  <c r="C978" i="1"/>
  <c r="D978" i="1"/>
  <c r="A1084" i="1"/>
  <c r="B1084" i="1"/>
  <c r="C1084" i="1"/>
  <c r="D1084" i="1"/>
  <c r="A1075" i="1"/>
  <c r="B1075" i="1"/>
  <c r="C1075" i="1"/>
  <c r="D1075" i="1"/>
  <c r="A1077" i="1"/>
  <c r="B1077" i="1"/>
  <c r="C1077" i="1"/>
  <c r="D1077" i="1"/>
  <c r="A1080" i="1"/>
  <c r="B1080" i="1"/>
  <c r="C1080" i="1"/>
  <c r="D1080" i="1"/>
  <c r="A917" i="1"/>
  <c r="B917" i="1"/>
  <c r="C917" i="1"/>
  <c r="D917" i="1"/>
  <c r="A791" i="1"/>
  <c r="B791" i="1"/>
  <c r="C791" i="1"/>
  <c r="D791" i="1"/>
  <c r="A789" i="1"/>
  <c r="B789" i="1"/>
  <c r="C789" i="1"/>
  <c r="D789" i="1"/>
  <c r="A811" i="1"/>
  <c r="B811" i="1"/>
  <c r="C811" i="1"/>
  <c r="D811" i="1"/>
  <c r="A650" i="1"/>
  <c r="B650" i="1"/>
  <c r="C650" i="1"/>
  <c r="D650" i="1"/>
  <c r="A1118" i="1"/>
  <c r="B1118" i="1"/>
  <c r="C1118" i="1"/>
  <c r="D1118" i="1"/>
  <c r="A1092" i="1"/>
  <c r="B1092" i="1"/>
  <c r="C1092" i="1"/>
  <c r="D1092" i="1"/>
  <c r="A1060" i="1"/>
  <c r="B1060" i="1"/>
  <c r="C1060" i="1"/>
  <c r="D1060" i="1"/>
  <c r="A1070" i="1"/>
  <c r="B1070" i="1"/>
  <c r="C1070" i="1"/>
  <c r="D1070" i="1"/>
  <c r="A1068" i="1"/>
  <c r="B1068" i="1"/>
  <c r="C1068" i="1"/>
  <c r="D1068" i="1"/>
  <c r="A21" i="1"/>
  <c r="B21" i="1"/>
  <c r="C21" i="1"/>
  <c r="D21" i="1"/>
  <c r="A236" i="1"/>
  <c r="B236" i="1"/>
  <c r="C236" i="1"/>
  <c r="D236" i="1"/>
  <c r="A193" i="1"/>
  <c r="B193" i="1"/>
  <c r="C193" i="1"/>
  <c r="D193" i="1"/>
  <c r="A210" i="1"/>
  <c r="B210" i="1"/>
  <c r="C210" i="1"/>
  <c r="D210" i="1"/>
  <c r="A576" i="1"/>
  <c r="B576" i="1"/>
  <c r="C576" i="1"/>
  <c r="D576" i="1"/>
  <c r="A457" i="1"/>
  <c r="B457" i="1"/>
  <c r="C457" i="1"/>
  <c r="D457" i="1"/>
  <c r="A403" i="1"/>
  <c r="B403" i="1"/>
  <c r="C403" i="1"/>
  <c r="D403" i="1"/>
  <c r="A404" i="1"/>
  <c r="B404" i="1"/>
  <c r="C404" i="1"/>
  <c r="D404" i="1"/>
  <c r="A915" i="1"/>
  <c r="B915" i="1"/>
  <c r="C915" i="1"/>
  <c r="D915" i="1"/>
  <c r="A916" i="1"/>
  <c r="B916" i="1"/>
  <c r="C916" i="1"/>
  <c r="D916" i="1"/>
  <c r="A73" i="1"/>
  <c r="B73" i="1"/>
  <c r="C73" i="1"/>
  <c r="D73" i="1"/>
  <c r="A86" i="1"/>
  <c r="B86" i="1"/>
  <c r="C86" i="1"/>
  <c r="D86" i="1"/>
  <c r="A122" i="1"/>
  <c r="B122" i="1"/>
  <c r="C122" i="1"/>
  <c r="D122" i="1"/>
  <c r="A160" i="1"/>
  <c r="B160" i="1"/>
  <c r="C160" i="1"/>
  <c r="D160" i="1"/>
  <c r="A126" i="1"/>
  <c r="B126" i="1"/>
  <c r="C126" i="1"/>
  <c r="D126" i="1"/>
  <c r="A97" i="1"/>
  <c r="B97" i="1"/>
  <c r="C97" i="1"/>
  <c r="D97" i="1"/>
  <c r="A76" i="1"/>
  <c r="B76" i="1"/>
  <c r="C76" i="1"/>
  <c r="D76" i="1"/>
  <c r="A78" i="1"/>
  <c r="B78" i="1"/>
  <c r="C78" i="1"/>
  <c r="D78" i="1"/>
  <c r="A121" i="1"/>
  <c r="B121" i="1"/>
  <c r="C121" i="1"/>
  <c r="D121" i="1"/>
  <c r="A31" i="1"/>
  <c r="B31" i="1"/>
  <c r="C31" i="1"/>
  <c r="D31" i="1"/>
  <c r="A1134" i="1"/>
  <c r="B1134" i="1"/>
  <c r="C1134" i="1"/>
  <c r="D1134" i="1"/>
  <c r="A1094" i="1"/>
  <c r="B1094" i="1"/>
  <c r="C1094" i="1"/>
  <c r="D1094" i="1"/>
  <c r="A940" i="1"/>
  <c r="B940" i="1"/>
  <c r="C940" i="1"/>
  <c r="D940" i="1"/>
  <c r="A959" i="1"/>
  <c r="B959" i="1"/>
  <c r="C959" i="1"/>
  <c r="D959" i="1"/>
  <c r="A1121" i="1"/>
  <c r="B1121" i="1"/>
  <c r="C1121" i="1"/>
  <c r="D1121" i="1"/>
  <c r="A883" i="1"/>
  <c r="B883" i="1"/>
  <c r="C883" i="1"/>
  <c r="D883" i="1"/>
  <c r="A892" i="1"/>
  <c r="B892" i="1"/>
  <c r="C892" i="1"/>
  <c r="D892" i="1"/>
  <c r="A905" i="1"/>
  <c r="B905" i="1"/>
  <c r="C905" i="1"/>
  <c r="D905" i="1"/>
  <c r="A909" i="1"/>
  <c r="B909" i="1"/>
  <c r="C909" i="1"/>
  <c r="D909" i="1"/>
  <c r="A549" i="1"/>
  <c r="B549" i="1"/>
  <c r="C549" i="1"/>
  <c r="D549" i="1"/>
  <c r="A297" i="1"/>
  <c r="B297" i="1"/>
  <c r="C297" i="1"/>
  <c r="D297" i="1"/>
  <c r="A13" i="1"/>
  <c r="B13" i="1"/>
  <c r="C13" i="1"/>
  <c r="D13" i="1"/>
  <c r="A43" i="1"/>
  <c r="B43" i="1"/>
  <c r="C43" i="1"/>
  <c r="D43" i="1"/>
  <c r="A46" i="1"/>
  <c r="B46" i="1"/>
  <c r="C46" i="1"/>
  <c r="D46" i="1"/>
  <c r="A33" i="1"/>
  <c r="B33" i="1"/>
  <c r="C33" i="1"/>
  <c r="D33" i="1"/>
  <c r="A40" i="1"/>
  <c r="B40" i="1"/>
  <c r="C40" i="1"/>
  <c r="D40" i="1"/>
  <c r="A156" i="1"/>
  <c r="B156" i="1"/>
  <c r="C156" i="1"/>
  <c r="D156" i="1"/>
  <c r="A139" i="1"/>
  <c r="B139" i="1"/>
  <c r="C139" i="1"/>
  <c r="D139" i="1"/>
  <c r="A346" i="1"/>
  <c r="B346" i="1"/>
  <c r="C346" i="1"/>
  <c r="D346" i="1"/>
  <c r="A661" i="1"/>
  <c r="B661" i="1"/>
  <c r="C661" i="1"/>
  <c r="D661" i="1"/>
  <c r="A180" i="1"/>
  <c r="B180" i="1"/>
  <c r="C180" i="1"/>
  <c r="D180" i="1"/>
  <c r="A188" i="1"/>
  <c r="B188" i="1"/>
  <c r="C188" i="1"/>
  <c r="D188" i="1"/>
  <c r="A181" i="1"/>
  <c r="B181" i="1"/>
  <c r="C181" i="1"/>
  <c r="D181" i="1"/>
  <c r="A179" i="1"/>
  <c r="B179" i="1"/>
  <c r="C179" i="1"/>
  <c r="D179" i="1"/>
  <c r="A178" i="1"/>
  <c r="B178" i="1"/>
  <c r="C178" i="1"/>
  <c r="D178" i="1"/>
  <c r="A177" i="1"/>
  <c r="B177" i="1"/>
  <c r="C177" i="1"/>
  <c r="D177" i="1"/>
  <c r="A176" i="1"/>
  <c r="B176" i="1"/>
  <c r="C176" i="1"/>
  <c r="D176" i="1"/>
  <c r="A183" i="1"/>
  <c r="B183" i="1"/>
  <c r="C183" i="1"/>
  <c r="D183" i="1"/>
  <c r="A295" i="1"/>
  <c r="B295" i="1"/>
  <c r="C295" i="1"/>
  <c r="D295" i="1"/>
  <c r="A296" i="1"/>
  <c r="B296" i="1"/>
  <c r="C296" i="1"/>
  <c r="D296" i="1"/>
  <c r="A652" i="1"/>
  <c r="B652" i="1"/>
  <c r="C652" i="1"/>
  <c r="D652" i="1"/>
  <c r="A651" i="1"/>
  <c r="B651" i="1"/>
  <c r="C651" i="1"/>
  <c r="D651" i="1"/>
  <c r="A990" i="1"/>
  <c r="B990" i="1"/>
  <c r="C990" i="1"/>
  <c r="D990" i="1"/>
  <c r="A954" i="1"/>
  <c r="B954" i="1"/>
  <c r="C954" i="1"/>
  <c r="D954" i="1"/>
  <c r="A1129" i="1"/>
  <c r="B1129" i="1"/>
  <c r="C1129" i="1"/>
  <c r="D1129" i="1"/>
  <c r="A629" i="1"/>
  <c r="B629" i="1"/>
  <c r="C629" i="1"/>
  <c r="D629" i="1"/>
  <c r="A323" i="1"/>
  <c r="B323" i="1"/>
  <c r="C323" i="1"/>
  <c r="D323" i="1"/>
  <c r="A330" i="1"/>
  <c r="B330" i="1"/>
  <c r="C330" i="1"/>
  <c r="D330" i="1"/>
  <c r="A194" i="1"/>
  <c r="B194" i="1"/>
  <c r="C194" i="1"/>
  <c r="D194" i="1"/>
  <c r="A235" i="1"/>
  <c r="B235" i="1"/>
  <c r="C235" i="1"/>
  <c r="D235" i="1"/>
  <c r="A380" i="1"/>
  <c r="B380" i="1"/>
  <c r="C380" i="1"/>
  <c r="D380" i="1"/>
  <c r="A795" i="1"/>
  <c r="B795" i="1"/>
  <c r="C795" i="1"/>
  <c r="D795" i="1"/>
  <c r="A657" i="1"/>
  <c r="B657" i="1"/>
  <c r="C657" i="1"/>
  <c r="D657" i="1"/>
  <c r="A658" i="1"/>
  <c r="B658" i="1"/>
  <c r="C658" i="1"/>
  <c r="D658" i="1"/>
  <c r="A656" i="1"/>
  <c r="B656" i="1"/>
  <c r="C656" i="1"/>
  <c r="D656" i="1"/>
  <c r="A655" i="1"/>
  <c r="B655" i="1"/>
  <c r="C655" i="1"/>
  <c r="D655" i="1"/>
  <c r="A659" i="1"/>
  <c r="B659" i="1"/>
  <c r="C659" i="1"/>
  <c r="D659" i="1"/>
  <c r="A649" i="1"/>
  <c r="B649" i="1"/>
  <c r="C649" i="1"/>
  <c r="D649" i="1"/>
  <c r="A654" i="1"/>
  <c r="B654" i="1"/>
  <c r="C654" i="1"/>
  <c r="D654" i="1"/>
  <c r="A653" i="1"/>
  <c r="B653" i="1"/>
  <c r="C653" i="1"/>
  <c r="D653" i="1"/>
  <c r="A207" i="1"/>
  <c r="B207" i="1"/>
  <c r="C207" i="1"/>
  <c r="D207" i="1"/>
  <c r="A209" i="1"/>
  <c r="B209" i="1"/>
  <c r="C209" i="1"/>
  <c r="D209" i="1"/>
  <c r="A208" i="1"/>
  <c r="B208" i="1"/>
  <c r="C208" i="1"/>
  <c r="D208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79" i="1"/>
  <c r="B379" i="1"/>
  <c r="C379" i="1"/>
  <c r="D379" i="1"/>
  <c r="A42" i="1"/>
  <c r="B42" i="1"/>
  <c r="C42" i="1"/>
  <c r="D42" i="1"/>
  <c r="A39" i="1"/>
  <c r="B39" i="1"/>
  <c r="C39" i="1"/>
  <c r="D39" i="1"/>
  <c r="A19" i="1"/>
  <c r="B19" i="1"/>
  <c r="C19" i="1"/>
  <c r="D19" i="1"/>
  <c r="A9" i="1"/>
  <c r="B9" i="1"/>
  <c r="C9" i="1"/>
  <c r="D9" i="1"/>
  <c r="A20" i="1"/>
  <c r="B20" i="1"/>
  <c r="C20" i="1"/>
  <c r="D20" i="1"/>
  <c r="A27" i="1"/>
  <c r="B27" i="1"/>
  <c r="C27" i="1"/>
  <c r="D27" i="1"/>
  <c r="A41" i="1"/>
  <c r="B41" i="1"/>
  <c r="C41" i="1"/>
  <c r="D41" i="1"/>
  <c r="A52" i="1"/>
  <c r="B52" i="1"/>
  <c r="C52" i="1"/>
  <c r="D52" i="1"/>
  <c r="A48" i="1"/>
  <c r="B48" i="1"/>
  <c r="C48" i="1"/>
  <c r="D48" i="1"/>
  <c r="A211" i="1"/>
  <c r="B211" i="1"/>
  <c r="C211" i="1"/>
  <c r="D211" i="1"/>
  <c r="A510" i="1"/>
  <c r="B510" i="1"/>
  <c r="C510" i="1"/>
  <c r="D510" i="1"/>
  <c r="A231" i="1"/>
  <c r="B231" i="1"/>
  <c r="C231" i="1"/>
  <c r="D231" i="1"/>
  <c r="A227" i="1"/>
  <c r="B227" i="1"/>
  <c r="C227" i="1"/>
  <c r="D227" i="1"/>
  <c r="A225" i="1"/>
  <c r="B225" i="1"/>
  <c r="C225" i="1"/>
  <c r="D225" i="1"/>
  <c r="A230" i="1"/>
  <c r="B230" i="1"/>
  <c r="C230" i="1"/>
  <c r="D230" i="1"/>
  <c r="A226" i="1"/>
  <c r="B226" i="1"/>
  <c r="C226" i="1"/>
  <c r="D226" i="1"/>
  <c r="A229" i="1"/>
  <c r="B229" i="1"/>
  <c r="C229" i="1"/>
  <c r="D229" i="1"/>
  <c r="A311" i="1"/>
  <c r="B311" i="1"/>
  <c r="C311" i="1"/>
  <c r="D311" i="1"/>
  <c r="A305" i="1"/>
  <c r="B305" i="1"/>
  <c r="C305" i="1"/>
  <c r="D305" i="1"/>
  <c r="A199" i="1"/>
  <c r="B199" i="1"/>
  <c r="C199" i="1"/>
  <c r="D199" i="1"/>
  <c r="A32" i="1"/>
  <c r="B32" i="1"/>
  <c r="C32" i="1"/>
  <c r="D32" i="1"/>
  <c r="A10" i="1"/>
  <c r="B10" i="1"/>
  <c r="C10" i="1"/>
  <c r="D10" i="1"/>
  <c r="A172" i="1"/>
  <c r="B172" i="1"/>
  <c r="C172" i="1"/>
  <c r="D172" i="1"/>
  <c r="A218" i="1"/>
  <c r="B218" i="1"/>
  <c r="C218" i="1"/>
  <c r="D218" i="1"/>
  <c r="A215" i="1"/>
  <c r="B215" i="1"/>
  <c r="C215" i="1"/>
  <c r="D215" i="1"/>
  <c r="A326" i="1"/>
  <c r="B326" i="1"/>
  <c r="C326" i="1"/>
  <c r="D326" i="1"/>
  <c r="A336" i="1"/>
  <c r="B336" i="1"/>
  <c r="C336" i="1"/>
  <c r="D336" i="1"/>
  <c r="A334" i="1"/>
  <c r="B334" i="1"/>
  <c r="C334" i="1"/>
  <c r="D334" i="1"/>
  <c r="A492" i="1"/>
  <c r="B492" i="1"/>
  <c r="C492" i="1"/>
  <c r="D492" i="1"/>
  <c r="A495" i="1"/>
  <c r="B495" i="1"/>
  <c r="C495" i="1"/>
  <c r="D495" i="1"/>
  <c r="A991" i="1"/>
  <c r="B991" i="1"/>
  <c r="C991" i="1"/>
  <c r="D991" i="1"/>
  <c r="A736" i="1"/>
  <c r="B736" i="1"/>
  <c r="C736" i="1"/>
  <c r="D736" i="1"/>
  <c r="A747" i="1"/>
  <c r="B747" i="1"/>
  <c r="C747" i="1"/>
  <c r="D747" i="1"/>
  <c r="A752" i="1"/>
  <c r="B752" i="1"/>
  <c r="C752" i="1"/>
  <c r="D752" i="1"/>
  <c r="A756" i="1"/>
  <c r="B756" i="1"/>
  <c r="C756" i="1"/>
  <c r="D756" i="1"/>
  <c r="A758" i="1"/>
  <c r="B758" i="1"/>
  <c r="C758" i="1"/>
  <c r="D758" i="1"/>
  <c r="A767" i="1"/>
  <c r="B767" i="1"/>
  <c r="C767" i="1"/>
  <c r="D767" i="1"/>
  <c r="A871" i="1"/>
  <c r="B871" i="1"/>
  <c r="C871" i="1"/>
  <c r="D871" i="1"/>
  <c r="A502" i="1"/>
  <c r="B502" i="1"/>
  <c r="C502" i="1"/>
  <c r="D502" i="1"/>
  <c r="A36" i="1"/>
  <c r="B36" i="1"/>
  <c r="C36" i="1"/>
  <c r="D36" i="1"/>
  <c r="A102" i="1"/>
  <c r="B102" i="1"/>
  <c r="C102" i="1"/>
  <c r="D102" i="1"/>
  <c r="A148" i="1"/>
  <c r="B148" i="1"/>
  <c r="C148" i="1"/>
  <c r="D148" i="1"/>
  <c r="A96" i="1"/>
  <c r="B96" i="1"/>
  <c r="C96" i="1"/>
  <c r="D96" i="1"/>
  <c r="A170" i="1"/>
  <c r="B170" i="1"/>
  <c r="C170" i="1"/>
  <c r="D170" i="1"/>
  <c r="A259" i="1"/>
  <c r="B259" i="1"/>
  <c r="C259" i="1"/>
  <c r="D259" i="1"/>
  <c r="A105" i="1"/>
  <c r="B105" i="1"/>
  <c r="C105" i="1"/>
  <c r="D105" i="1"/>
  <c r="A391" i="1"/>
  <c r="B391" i="1"/>
  <c r="C391" i="1"/>
  <c r="D391" i="1"/>
  <c r="A550" i="1"/>
  <c r="B550" i="1"/>
  <c r="C550" i="1"/>
  <c r="D550" i="1"/>
  <c r="A958" i="1"/>
  <c r="B958" i="1"/>
  <c r="C958" i="1"/>
  <c r="D958" i="1"/>
  <c r="A1004" i="1"/>
  <c r="B1004" i="1"/>
  <c r="C1004" i="1"/>
  <c r="D1004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7" i="1"/>
  <c r="B377" i="1"/>
  <c r="C377" i="1"/>
  <c r="D377" i="1"/>
  <c r="A378" i="1"/>
  <c r="B378" i="1"/>
  <c r="C378" i="1"/>
  <c r="D378" i="1"/>
  <c r="A1128" i="1"/>
  <c r="B1128" i="1"/>
  <c r="C1128" i="1"/>
  <c r="D1128" i="1"/>
  <c r="A107" i="1"/>
  <c r="B107" i="1"/>
  <c r="C107" i="1"/>
  <c r="D107" i="1"/>
  <c r="A119" i="1"/>
  <c r="B119" i="1"/>
  <c r="C119" i="1"/>
  <c r="D119" i="1"/>
  <c r="A116" i="1"/>
  <c r="B116" i="1"/>
  <c r="C116" i="1"/>
  <c r="D116" i="1"/>
  <c r="A339" i="1"/>
  <c r="B339" i="1"/>
  <c r="C339" i="1"/>
  <c r="D339" i="1"/>
  <c r="A341" i="1"/>
  <c r="B341" i="1"/>
  <c r="C341" i="1"/>
  <c r="D341" i="1"/>
  <c r="A342" i="1"/>
  <c r="B342" i="1"/>
  <c r="C342" i="1"/>
  <c r="D342" i="1"/>
  <c r="A351" i="1"/>
  <c r="B351" i="1"/>
  <c r="C351" i="1"/>
  <c r="D351" i="1"/>
  <c r="A325" i="1"/>
  <c r="B325" i="1"/>
  <c r="C325" i="1"/>
  <c r="D325" i="1"/>
  <c r="A617" i="1"/>
  <c r="B617" i="1"/>
  <c r="C617" i="1"/>
  <c r="D617" i="1"/>
  <c r="A618" i="1"/>
  <c r="B618" i="1"/>
  <c r="C618" i="1"/>
  <c r="D618" i="1"/>
  <c r="A619" i="1"/>
  <c r="B619" i="1"/>
  <c r="C619" i="1"/>
  <c r="D619" i="1"/>
  <c r="A301" i="1"/>
  <c r="B301" i="1"/>
  <c r="C301" i="1"/>
  <c r="D301" i="1"/>
  <c r="A304" i="1"/>
  <c r="B304" i="1"/>
  <c r="C304" i="1"/>
  <c r="D304" i="1"/>
  <c r="A51" i="1"/>
  <c r="B51" i="1"/>
  <c r="C51" i="1"/>
  <c r="D51" i="1"/>
  <c r="A53" i="1"/>
  <c r="B53" i="1"/>
  <c r="C53" i="1"/>
  <c r="D53" i="1"/>
  <c r="A54" i="1"/>
  <c r="B54" i="1"/>
  <c r="C54" i="1"/>
  <c r="D54" i="1"/>
  <c r="A1132" i="1"/>
  <c r="B1132" i="1"/>
  <c r="C1132" i="1"/>
  <c r="D1132" i="1"/>
  <c r="A713" i="1"/>
  <c r="B713" i="1"/>
  <c r="C713" i="1"/>
  <c r="D713" i="1"/>
  <c r="A714" i="1"/>
  <c r="B714" i="1"/>
  <c r="C714" i="1"/>
  <c r="D714" i="1"/>
  <c r="A197" i="1"/>
  <c r="B197" i="1"/>
  <c r="C197" i="1"/>
  <c r="D197" i="1"/>
  <c r="A196" i="1"/>
  <c r="B196" i="1"/>
  <c r="C196" i="1"/>
  <c r="D196" i="1"/>
  <c r="A312" i="1"/>
  <c r="B312" i="1"/>
  <c r="C312" i="1"/>
  <c r="D312" i="1"/>
  <c r="A338" i="1"/>
  <c r="B338" i="1"/>
  <c r="C338" i="1"/>
  <c r="D338" i="1"/>
</calcChain>
</file>

<file path=xl/sharedStrings.xml><?xml version="1.0" encoding="utf-8"?>
<sst xmlns="http://schemas.openxmlformats.org/spreadsheetml/2006/main" count="4" uniqueCount="4">
  <si>
    <t>كد پرسنلي</t>
  </si>
  <si>
    <t>نام</t>
  </si>
  <si>
    <t>نام خانوادگي</t>
  </si>
  <si>
    <t>كد ملي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</si>
</sst>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4"/>
  <sheetViews>
    <sheetView rightToLeft="1" tabSelected="1" topLeftCell="A13" workbookViewId="0">
      <selection activeCell="E1" sqref="E1:AY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2.425781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"3500335251"</f>
        <v>3500335251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>"3501579306"</f>
        <v>3501579306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>"5329956684"</f>
        <v>5329956684</v>
      </c>
    </row>
    <row r="5" spans="1:4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>"3521341471"</f>
        <v>3521341471</v>
      </c>
    </row>
    <row r="6" spans="1:4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>"3559765226"</f>
        <v>3559765226</v>
      </c>
    </row>
    <row r="7" spans="1:4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"3500938779"</f>
        <v>3500938779</v>
      </c>
    </row>
    <row r="8" spans="1:4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>"3559333881"</f>
        <v>3559333881</v>
      </c>
    </row>
    <row r="9" spans="1:4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"2450757351"</f>
        <v>2450757351</v>
      </c>
    </row>
    <row r="10" spans="1:4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>"5329812331"</f>
        <v>5329812331</v>
      </c>
    </row>
    <row r="11" spans="1:4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>"3500394345"</f>
        <v>3500394345</v>
      </c>
    </row>
    <row r="12" spans="1:4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>"3550007681"</f>
        <v>3550007681</v>
      </c>
    </row>
    <row r="13" spans="1:4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>"3559504651"</f>
        <v>3559504651</v>
      </c>
    </row>
    <row r="14" spans="1:4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>"0534753426"</f>
        <v>0534753426</v>
      </c>
    </row>
    <row r="15" spans="1:4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>"3549707551"</f>
        <v>3549707551</v>
      </c>
    </row>
    <row r="16" spans="1:4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>"3500396380"</f>
        <v>3500396380</v>
      </c>
    </row>
    <row r="17" spans="1:4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>"3549840772"</f>
        <v>3549840772</v>
      </c>
    </row>
    <row r="18" spans="1:4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"3501540469"</f>
        <v>3501540469</v>
      </c>
    </row>
    <row r="19" spans="1:4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"2372259881"</f>
        <v>2372259881</v>
      </c>
    </row>
    <row r="20" spans="1:4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"2390460240"</f>
        <v>2390460240</v>
      </c>
    </row>
    <row r="21" spans="1:4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"3500354408"</f>
        <v>3500354408</v>
      </c>
    </row>
    <row r="22" spans="1:4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"3521005518"</f>
        <v>3521005518</v>
      </c>
    </row>
    <row r="23" spans="1:4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"3559590566"</f>
        <v>3559590566</v>
      </c>
    </row>
    <row r="24" spans="1:4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"2371914878"</f>
        <v>2371914878</v>
      </c>
    </row>
    <row r="25" spans="1:4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"3501075146"</f>
        <v>3501075146</v>
      </c>
    </row>
    <row r="26" spans="1:4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"3501174705"</f>
        <v>3501174705</v>
      </c>
    </row>
    <row r="27" spans="1:4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"5479934295"</f>
        <v>5479934295</v>
      </c>
    </row>
    <row r="28" spans="1:4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"3549703317"</f>
        <v>3549703317</v>
      </c>
    </row>
    <row r="29" spans="1:4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"3549705931"</f>
        <v>3549705931</v>
      </c>
    </row>
    <row r="30" spans="1:4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"3501405235"</f>
        <v>3501405235</v>
      </c>
    </row>
    <row r="31" spans="1:4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"4623346951"</f>
        <v>4623346951</v>
      </c>
    </row>
    <row r="32" spans="1:4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>"2002626057"</f>
        <v>2002626057</v>
      </c>
    </row>
    <row r="33" spans="1:4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>"3559902223"</f>
        <v>3559902223</v>
      </c>
    </row>
    <row r="34" spans="1:4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>"3501407866"</f>
        <v>3501407866</v>
      </c>
    </row>
    <row r="35" spans="1:4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>"3500928498"</f>
        <v>3500928498</v>
      </c>
    </row>
    <row r="36" spans="1:4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>"2391785135"</f>
        <v>2391785135</v>
      </c>
    </row>
    <row r="37" spans="1:4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>"3559974471"</f>
        <v>3559974471</v>
      </c>
    </row>
    <row r="38" spans="1:4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>"3501008155"</f>
        <v>3501008155</v>
      </c>
    </row>
    <row r="39" spans="1:4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>"3559872286"</f>
        <v>3559872286</v>
      </c>
    </row>
    <row r="40" spans="1:4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>"3559863066"</f>
        <v>3559863066</v>
      </c>
    </row>
    <row r="41" spans="1:4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>"3549197926"</f>
        <v>3549197926</v>
      </c>
    </row>
    <row r="42" spans="1:4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>"2433240069"</f>
        <v>2433240069</v>
      </c>
    </row>
    <row r="43" spans="1:4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>"3500976166"</f>
        <v>3500976166</v>
      </c>
    </row>
    <row r="44" spans="1:4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>"5859892012"</f>
        <v>5859892012</v>
      </c>
    </row>
    <row r="45" spans="1:4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>"5859367341"</f>
        <v>5859367341</v>
      </c>
    </row>
    <row r="46" spans="1:4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>"3549205678"</f>
        <v>3549205678</v>
      </c>
    </row>
    <row r="47" spans="1:4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"2649208643"</f>
        <v>2649208643</v>
      </c>
    </row>
    <row r="48" spans="1:4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"3539283171"</f>
        <v>3539283171</v>
      </c>
    </row>
    <row r="49" spans="1:4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"3501151012"</f>
        <v>3501151012</v>
      </c>
    </row>
    <row r="50" spans="1:4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"3501163517"</f>
        <v>3501163517</v>
      </c>
    </row>
    <row r="51" spans="1:4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"2739096331"</f>
        <v>2739096331</v>
      </c>
    </row>
    <row r="52" spans="1:4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"5859284993"</f>
        <v>5859284993</v>
      </c>
    </row>
    <row r="53" spans="1:4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"0068590040"</f>
        <v>0068590040</v>
      </c>
    </row>
    <row r="54" spans="1:4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"4580028661"</f>
        <v>4580028661</v>
      </c>
    </row>
    <row r="55" spans="1:4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"3501534426"</f>
        <v>3501534426</v>
      </c>
    </row>
    <row r="56" spans="1:4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>"6499917656"</f>
        <v>6499917656</v>
      </c>
    </row>
    <row r="57" spans="1:4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>"2392105065"</f>
        <v>2392105065</v>
      </c>
    </row>
    <row r="58" spans="1:4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>"5110308888"</f>
        <v>5110308888</v>
      </c>
    </row>
    <row r="59" spans="1:4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>"2372602691"</f>
        <v>2372602691</v>
      </c>
    </row>
    <row r="60" spans="1:4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>"1819081958"</f>
        <v>1819081958</v>
      </c>
    </row>
    <row r="61" spans="1:4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>"4622208784"</f>
        <v>4622208784</v>
      </c>
    </row>
    <row r="62" spans="1:4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>"3501055137"</f>
        <v>3501055137</v>
      </c>
    </row>
    <row r="63" spans="1:4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>"3501027400"</f>
        <v>3501027400</v>
      </c>
    </row>
    <row r="64" spans="1:4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>"2161842447"</f>
        <v>2161842447</v>
      </c>
    </row>
    <row r="65" spans="1:4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>"3490140508"</f>
        <v>3490140508</v>
      </c>
    </row>
    <row r="66" spans="1:4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>"3520971054"</f>
        <v>3520971054</v>
      </c>
    </row>
    <row r="67" spans="1:4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>"3559895405"</f>
        <v>3559895405</v>
      </c>
    </row>
    <row r="68" spans="1:4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>"3500938851"</f>
        <v>3500938851</v>
      </c>
    </row>
    <row r="69" spans="1:4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>"3501570821"</f>
        <v>3501570821</v>
      </c>
    </row>
    <row r="70" spans="1:4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>"3501146701"</f>
        <v>3501146701</v>
      </c>
    </row>
    <row r="71" spans="1:4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>"3520976234"</f>
        <v>3520976234</v>
      </c>
    </row>
    <row r="72" spans="1:4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>"4051909549"</f>
        <v>4051909549</v>
      </c>
    </row>
    <row r="73" spans="1:4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>"3501457431"</f>
        <v>3501457431</v>
      </c>
    </row>
    <row r="74" spans="1:4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>"3559770270"</f>
        <v>3559770270</v>
      </c>
    </row>
    <row r="75" spans="1:4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>"3549919557"</f>
        <v>3549919557</v>
      </c>
    </row>
    <row r="76" spans="1:4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>"4060103292"</f>
        <v>4060103292</v>
      </c>
    </row>
    <row r="77" spans="1:4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>"3539945938"</f>
        <v>3539945938</v>
      </c>
    </row>
    <row r="78" spans="1:4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>"3501467907"</f>
        <v>3501467907</v>
      </c>
    </row>
    <row r="79" spans="1:4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>"6489980177"</f>
        <v>6489980177</v>
      </c>
    </row>
    <row r="80" spans="1:4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>"3520658615"</f>
        <v>3520658615</v>
      </c>
    </row>
    <row r="81" spans="1:4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>"1284857522"</f>
        <v>1284857522</v>
      </c>
    </row>
    <row r="82" spans="1:4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>"5159971149"</f>
        <v>5159971149</v>
      </c>
    </row>
    <row r="83" spans="1:4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>"5479675702"</f>
        <v>5479675702</v>
      </c>
    </row>
    <row r="84" spans="1:4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>"3510080297"</f>
        <v>3510080297</v>
      </c>
    </row>
    <row r="85" spans="1:4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>"3501014775"</f>
        <v>3501014775</v>
      </c>
    </row>
    <row r="86" spans="1:4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>"3501419821"</f>
        <v>3501419821</v>
      </c>
    </row>
    <row r="87" spans="1:4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>"3570023699"</f>
        <v>3570023699</v>
      </c>
    </row>
    <row r="88" spans="1:4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>"3501405081"</f>
        <v>3501405081</v>
      </c>
    </row>
    <row r="89" spans="1:4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>"2480023869"</f>
        <v>2480023869</v>
      </c>
    </row>
    <row r="90" spans="1:4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>"2300517078"</f>
        <v>2300517078</v>
      </c>
    </row>
    <row r="91" spans="1:4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>"1860323863"</f>
        <v>1860323863</v>
      </c>
    </row>
    <row r="92" spans="1:4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>"2754418172"</f>
        <v>2754418172</v>
      </c>
    </row>
    <row r="93" spans="1:4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>"3501401329"</f>
        <v>3501401329</v>
      </c>
    </row>
    <row r="94" spans="1:4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>"2372664093"</f>
        <v>2372664093</v>
      </c>
    </row>
    <row r="95" spans="1:4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>"2559981076"</f>
        <v>2559981076</v>
      </c>
    </row>
    <row r="96" spans="1:4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"3391576928"</f>
        <v>3391576928</v>
      </c>
    </row>
    <row r="97" spans="1:4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"1841865494"</f>
        <v>1841865494</v>
      </c>
    </row>
    <row r="98" spans="1:4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"3501458118"</f>
        <v>3501458118</v>
      </c>
    </row>
    <row r="99" spans="1:4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"6109940811"</f>
        <v>6109940811</v>
      </c>
    </row>
    <row r="100" spans="1:4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"6109938343"</f>
        <v>6109938343</v>
      </c>
    </row>
    <row r="101" spans="1:4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"2297809298"</f>
        <v>2297809298</v>
      </c>
    </row>
    <row r="102" spans="1:4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"3501159609"</f>
        <v>3501159609</v>
      </c>
    </row>
    <row r="103" spans="1:4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"3501125755"</f>
        <v>3501125755</v>
      </c>
    </row>
    <row r="104" spans="1:4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"1756896763"</f>
        <v>1756896763</v>
      </c>
    </row>
    <row r="105" spans="1:4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"3501401795"</f>
        <v>3501401795</v>
      </c>
    </row>
    <row r="106" spans="1:4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"3521277100"</f>
        <v>3521277100</v>
      </c>
    </row>
    <row r="107" spans="1:4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"3539855610"</f>
        <v>3539855610</v>
      </c>
    </row>
    <row r="108" spans="1:4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>"2300538415"</f>
        <v>2300538415</v>
      </c>
    </row>
    <row r="109" spans="1:4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>"5299879350"</f>
        <v>5299879350</v>
      </c>
    </row>
    <row r="110" spans="1:4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>"3934560369"</f>
        <v>3934560369</v>
      </c>
    </row>
    <row r="111" spans="1:4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>"2292888750"</f>
        <v>2292888750</v>
      </c>
    </row>
    <row r="112" spans="1:4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>"5159317155"</f>
        <v>5159317155</v>
      </c>
    </row>
    <row r="113" spans="1:4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>"2411538103"</f>
        <v>2411538103</v>
      </c>
    </row>
    <row r="114" spans="1:4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>"3501414137"</f>
        <v>3501414137</v>
      </c>
    </row>
    <row r="115" spans="1:4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>"2300334331"</f>
        <v>2300334331</v>
      </c>
    </row>
    <row r="116" spans="1:4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"5329979919"</f>
        <v>5329979919</v>
      </c>
    </row>
    <row r="117" spans="1:4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"3501048191"</f>
        <v>3501048191</v>
      </c>
    </row>
    <row r="118" spans="1:4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"3549945991"</f>
        <v>3549945991</v>
      </c>
    </row>
    <row r="119" spans="1:4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"3501422407"</f>
        <v>3501422407</v>
      </c>
    </row>
    <row r="120" spans="1:4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>"2300252775"</f>
        <v>2300252775</v>
      </c>
    </row>
    <row r="121" spans="1:4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>"3521193780"</f>
        <v>3521193780</v>
      </c>
    </row>
    <row r="122" spans="1:4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>"1900086298"</f>
        <v>1900086298</v>
      </c>
    </row>
    <row r="123" spans="1:4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>"2162774951"</f>
        <v>2162774951</v>
      </c>
    </row>
    <row r="124" spans="1:4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>"2391733399"</f>
        <v>2391733399</v>
      </c>
    </row>
    <row r="125" spans="1:4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>"3521236201"</f>
        <v>3521236201</v>
      </c>
    </row>
    <row r="126" spans="1:4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>"5329940591"</f>
        <v>5329940591</v>
      </c>
    </row>
    <row r="127" spans="1:4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>"1861378998"</f>
        <v>1861378998</v>
      </c>
    </row>
    <row r="128" spans="1:4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>"0902408682"</f>
        <v>0902408682</v>
      </c>
    </row>
    <row r="129" spans="1:4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>"3521096572"</f>
        <v>3521096572</v>
      </c>
    </row>
    <row r="130" spans="1:4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>"3540006028"</f>
        <v>3540006028</v>
      </c>
    </row>
    <row r="131" spans="1:4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>"5010990032"</f>
        <v>5010990032</v>
      </c>
    </row>
    <row r="132" spans="1:4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>"4949977326"</f>
        <v>4949977326</v>
      </c>
    </row>
    <row r="133" spans="1:4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>"3510023390"</f>
        <v>3510023390</v>
      </c>
    </row>
    <row r="134" spans="1:4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>"3520992310"</f>
        <v>3520992310</v>
      </c>
    </row>
    <row r="135" spans="1:4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>"3501488408"</f>
        <v>3501488408</v>
      </c>
    </row>
    <row r="136" spans="1:4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>"1209682001"</f>
        <v>1209682001</v>
      </c>
    </row>
    <row r="137" spans="1:4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>"3539920668"</f>
        <v>3539920668</v>
      </c>
    </row>
    <row r="138" spans="1:4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>"3521311880"</f>
        <v>3521311880</v>
      </c>
    </row>
    <row r="139" spans="1:4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>"3979040917"</f>
        <v>3979040917</v>
      </c>
    </row>
    <row r="140" spans="1:4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>"1756810834"</f>
        <v>1756810834</v>
      </c>
    </row>
    <row r="141" spans="1:4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>"2392167461"</f>
        <v>2392167461</v>
      </c>
    </row>
    <row r="142" spans="1:4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>"3501463601"</f>
        <v>3501463601</v>
      </c>
    </row>
    <row r="143" spans="1:4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>"0063712024"</f>
        <v>0063712024</v>
      </c>
    </row>
    <row r="144" spans="1:4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>"5269422557"</f>
        <v>5269422557</v>
      </c>
    </row>
    <row r="145" spans="1:4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>"3510013700"</f>
        <v>3510013700</v>
      </c>
    </row>
    <row r="146" spans="1:4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>"2300108471"</f>
        <v>2300108471</v>
      </c>
    </row>
    <row r="147" spans="1:4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>"4969867852"</f>
        <v>4969867852</v>
      </c>
    </row>
    <row r="148" spans="1:4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"3559900832"</f>
        <v>3559900832</v>
      </c>
    </row>
    <row r="149" spans="1:4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>"3520185369"</f>
        <v>3520185369</v>
      </c>
    </row>
    <row r="150" spans="1:4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>"2431893601"</f>
        <v>2431893601</v>
      </c>
    </row>
    <row r="151" spans="1:4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>"1972375644"</f>
        <v>1972375644</v>
      </c>
    </row>
    <row r="152" spans="1:4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>"4230575238"</f>
        <v>4230575238</v>
      </c>
    </row>
    <row r="153" spans="1:4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>"4231704872"</f>
        <v>4231704872</v>
      </c>
    </row>
    <row r="154" spans="1:4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>"4231996067"</f>
        <v>4231996067</v>
      </c>
    </row>
    <row r="155" spans="1:4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>"1063553520"</f>
        <v>1063553520</v>
      </c>
    </row>
    <row r="156" spans="1:4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>"3579943936"</f>
        <v>3579943936</v>
      </c>
    </row>
    <row r="157" spans="1:4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>"2470967295"</f>
        <v>2470967295</v>
      </c>
    </row>
    <row r="158" spans="1:4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>"2280269023"</f>
        <v>2280269023</v>
      </c>
    </row>
    <row r="159" spans="1:4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>"2993980718"</f>
        <v>2993980718</v>
      </c>
    </row>
    <row r="160" spans="1:4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>"2452123137"</f>
        <v>2452123137</v>
      </c>
    </row>
    <row r="161" spans="1:4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>"1756916071"</f>
        <v>1756916071</v>
      </c>
    </row>
    <row r="162" spans="1:4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>"3501569432"</f>
        <v>3501569432</v>
      </c>
    </row>
    <row r="163" spans="1:4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>"2301166791"</f>
        <v>2301166791</v>
      </c>
    </row>
    <row r="164" spans="1:4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>"2372473360"</f>
        <v>2372473360</v>
      </c>
    </row>
    <row r="165" spans="1:4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>"0077243412"</f>
        <v>0077243412</v>
      </c>
    </row>
    <row r="166" spans="1:4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>"2300508613"</f>
        <v>2300508613</v>
      </c>
    </row>
    <row r="167" spans="1:4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>"3510048229"</f>
        <v>3510048229</v>
      </c>
    </row>
    <row r="168" spans="1:4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>"3539879617"</f>
        <v>3539879617</v>
      </c>
    </row>
    <row r="169" spans="1:4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>"3521349497"</f>
        <v>3521349497</v>
      </c>
    </row>
    <row r="170" spans="1:4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"3256979300"</f>
        <v>3256979300</v>
      </c>
    </row>
    <row r="171" spans="1:4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"1930276532"</f>
        <v>1930276532</v>
      </c>
    </row>
    <row r="172" spans="1:4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"3501477910"</f>
        <v>3501477910</v>
      </c>
    </row>
    <row r="173" spans="1:4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"2432991982"</f>
        <v>2432991982</v>
      </c>
    </row>
    <row r="174" spans="1:4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"2371102891"</f>
        <v>2371102891</v>
      </c>
    </row>
    <row r="175" spans="1:4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>"3500847511"</f>
        <v>3500847511</v>
      </c>
    </row>
    <row r="176" spans="1:4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>"3501559781"</f>
        <v>3501559781</v>
      </c>
    </row>
    <row r="177" spans="1:4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>"3559924391"</f>
        <v>3559924391</v>
      </c>
    </row>
    <row r="178" spans="1:4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>"3559888972"</f>
        <v>3559888972</v>
      </c>
    </row>
    <row r="179" spans="1:4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>"3530008151"</f>
        <v>3530008151</v>
      </c>
    </row>
    <row r="180" spans="1:4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>"3501533713"</f>
        <v>3501533713</v>
      </c>
    </row>
    <row r="181" spans="1:4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>"3559760542"</f>
        <v>3559760542</v>
      </c>
    </row>
    <row r="182" spans="1:4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>"3559743877"</f>
        <v>3559743877</v>
      </c>
    </row>
    <row r="183" spans="1:4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>"3501184379"</f>
        <v>3501184379</v>
      </c>
    </row>
    <row r="184" spans="1:4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>"3500886248"</f>
        <v>3500886248</v>
      </c>
    </row>
    <row r="185" spans="1:4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>"3490031644"</f>
        <v>3490031644</v>
      </c>
    </row>
    <row r="186" spans="1:4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>"3500351743"</f>
        <v>3500351743</v>
      </c>
    </row>
    <row r="187" spans="1:4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>"3549453256"</f>
        <v>3549453256</v>
      </c>
    </row>
    <row r="188" spans="1:4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>"3501010095"</f>
        <v>3501010095</v>
      </c>
    </row>
    <row r="189" spans="1:4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>"3559307546"</f>
        <v>3559307546</v>
      </c>
    </row>
    <row r="190" spans="1:4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>"2391286732"</f>
        <v>2391286732</v>
      </c>
    </row>
    <row r="191" spans="1:4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>"3559922471"</f>
        <v>3559922471</v>
      </c>
    </row>
    <row r="192" spans="1:4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>"3559880815"</f>
        <v>3559880815</v>
      </c>
    </row>
    <row r="193" spans="1:4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"3539847057"</f>
        <v>3539847057</v>
      </c>
    </row>
    <row r="194" spans="1:4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"3501554125"</f>
        <v>3501554125</v>
      </c>
    </row>
    <row r="195" spans="1:4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"3559449553"</f>
        <v>3559449553</v>
      </c>
    </row>
    <row r="196" spans="1:4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"3559311691"</f>
        <v>3559311691</v>
      </c>
    </row>
    <row r="197" spans="1:4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"3559589215"</f>
        <v>3559589215</v>
      </c>
    </row>
    <row r="198" spans="1:4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"3549747292"</f>
        <v>3549747292</v>
      </c>
    </row>
    <row r="199" spans="1:4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>"3559543959"</f>
        <v>3559543959</v>
      </c>
    </row>
    <row r="200" spans="1:4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>"3501210795"</f>
        <v>3501210795</v>
      </c>
    </row>
    <row r="201" spans="1:4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>"1289042632"</f>
        <v>1289042632</v>
      </c>
    </row>
    <row r="202" spans="1:4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>"3540002200"</f>
        <v>3540002200</v>
      </c>
    </row>
    <row r="203" spans="1:4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>"3500958052"</f>
        <v>3500958052</v>
      </c>
    </row>
    <row r="204" spans="1:4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>"3521365107"</f>
        <v>3521365107</v>
      </c>
    </row>
    <row r="205" spans="1:4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>"3501560508"</f>
        <v>3501560508</v>
      </c>
    </row>
    <row r="206" spans="1:4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>"3559945283"</f>
        <v>3559945283</v>
      </c>
    </row>
    <row r="207" spans="1:4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>"3559763029"</f>
        <v>3559763029</v>
      </c>
    </row>
    <row r="208" spans="1:4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>"3579850644"</f>
        <v>3579850644</v>
      </c>
    </row>
    <row r="209" spans="1:4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>"3559914051"</f>
        <v>3559914051</v>
      </c>
    </row>
    <row r="210" spans="1:4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"3521101320"</f>
        <v>3521101320</v>
      </c>
    </row>
    <row r="211" spans="1:4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"3521107248"</f>
        <v>3521107248</v>
      </c>
    </row>
    <row r="212" spans="1:4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"3500865275"</f>
        <v>3500865275</v>
      </c>
    </row>
    <row r="213" spans="1:4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"3521316408"</f>
        <v>3521316408</v>
      </c>
    </row>
    <row r="214" spans="1:4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"3501462905"</f>
        <v>3501462905</v>
      </c>
    </row>
    <row r="215" spans="1:4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"3501461054"</f>
        <v>3501461054</v>
      </c>
    </row>
    <row r="216" spans="1:4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"3501208642"</f>
        <v>3501208642</v>
      </c>
    </row>
    <row r="217" spans="1:4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"3501600704"</f>
        <v>3501600704</v>
      </c>
    </row>
    <row r="218" spans="1:4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"3520576902"</f>
        <v>3520576902</v>
      </c>
    </row>
    <row r="219" spans="1:4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>"2370390743"</f>
        <v>2370390743</v>
      </c>
    </row>
    <row r="220" spans="1:4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>"3559774047"</f>
        <v>3559774047</v>
      </c>
    </row>
    <row r="221" spans="1:4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>"3559956145"</f>
        <v>3559956145</v>
      </c>
    </row>
    <row r="222" spans="1:4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>"3559907454"</f>
        <v>3559907454</v>
      </c>
    </row>
    <row r="223" spans="1:4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>"0383643104"</f>
        <v>0383643104</v>
      </c>
    </row>
    <row r="224" spans="1:4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>"5329892597"</f>
        <v>5329892597</v>
      </c>
    </row>
    <row r="225" spans="1:4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"2560000113"</f>
        <v>2560000113</v>
      </c>
    </row>
    <row r="226" spans="1:4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"3521151001"</f>
        <v>3521151001</v>
      </c>
    </row>
    <row r="227" spans="1:4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"3501410077"</f>
        <v>3501410077</v>
      </c>
    </row>
    <row r="228" spans="1:4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"2301053989"</f>
        <v>2301053989</v>
      </c>
    </row>
    <row r="229" spans="1:4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"3520843943"</f>
        <v>3520843943</v>
      </c>
    </row>
    <row r="230" spans="1:4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"3500827047"</f>
        <v>3500827047</v>
      </c>
    </row>
    <row r="231" spans="1:4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"3501095139"</f>
        <v>3501095139</v>
      </c>
    </row>
    <row r="232" spans="1:4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"1189964465"</f>
        <v>1189964465</v>
      </c>
    </row>
    <row r="233" spans="1:4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"3501514328"</f>
        <v>3501514328</v>
      </c>
    </row>
    <row r="234" spans="1:4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"3539681361"</f>
        <v>3539681361</v>
      </c>
    </row>
    <row r="235" spans="1:4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"3559763967"</f>
        <v>3559763967</v>
      </c>
    </row>
    <row r="236" spans="1:4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"0932135404"</f>
        <v>0932135404</v>
      </c>
    </row>
    <row r="237" spans="1:4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"2371103081"</f>
        <v>2371103081</v>
      </c>
    </row>
    <row r="238" spans="1:4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"2298863210"</f>
        <v>2298863210</v>
      </c>
    </row>
    <row r="239" spans="1:4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"2870210604"</f>
        <v>2870210604</v>
      </c>
    </row>
    <row r="240" spans="1:4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>"3501096968"</f>
        <v>3501096968</v>
      </c>
    </row>
    <row r="241" spans="1:4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>"2372036874"</f>
        <v>2372036874</v>
      </c>
    </row>
    <row r="242" spans="1:4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>"6109936121"</f>
        <v>6109936121</v>
      </c>
    </row>
    <row r="243" spans="1:4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>"3549908067"</f>
        <v>3549908067</v>
      </c>
    </row>
    <row r="244" spans="1:4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>"3501369905"</f>
        <v>3501369905</v>
      </c>
    </row>
    <row r="245" spans="1:4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>"3500610307"</f>
        <v>3500610307</v>
      </c>
    </row>
    <row r="246" spans="1:4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>"3501176015"</f>
        <v>3501176015</v>
      </c>
    </row>
    <row r="247" spans="1:4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>"3520952841"</f>
        <v>3520952841</v>
      </c>
    </row>
    <row r="248" spans="1:4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>"0065494441"</f>
        <v>0065494441</v>
      </c>
    </row>
    <row r="249" spans="1:4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 t="str">
        <f>"0451432274"</f>
        <v>0451432274</v>
      </c>
    </row>
    <row r="250" spans="1:4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 t="str">
        <f>"1552223698"</f>
        <v>1552223698</v>
      </c>
    </row>
    <row r="251" spans="1:4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 t="str">
        <f>"3501042752"</f>
        <v>3501042752</v>
      </c>
    </row>
    <row r="252" spans="1:4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 t="str">
        <f>"2511873516"</f>
        <v>2511873516</v>
      </c>
    </row>
    <row r="253" spans="1:4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 t="str">
        <f>"0077927680"</f>
        <v>0077927680</v>
      </c>
    </row>
    <row r="254" spans="1:4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 t="str">
        <f>"2471742742"</f>
        <v>2471742742</v>
      </c>
    </row>
    <row r="255" spans="1:4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 t="str">
        <f>"2300809583"</f>
        <v>2300809583</v>
      </c>
    </row>
    <row r="256" spans="1:4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 t="str">
        <f>"2300871505"</f>
        <v>2300871505</v>
      </c>
    </row>
    <row r="257" spans="1:4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 t="str">
        <f>"4172716199"</f>
        <v>4172716199</v>
      </c>
    </row>
    <row r="258" spans="1:4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 t="str">
        <f>"2298364311"</f>
        <v>2298364311</v>
      </c>
    </row>
    <row r="259" spans="1:4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 t="str">
        <f>"5719917160"</f>
        <v>5719917160</v>
      </c>
    </row>
    <row r="260" spans="1:4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 t="str">
        <f>"2380729921"</f>
        <v>2380729921</v>
      </c>
    </row>
    <row r="261" spans="1:4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 t="str">
        <f>"1209684004"</f>
        <v>1209684004</v>
      </c>
    </row>
    <row r="262" spans="1:4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 t="str">
        <f>"2300984393"</f>
        <v>2300984393</v>
      </c>
    </row>
    <row r="263" spans="1:4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 t="str">
        <f>"1199955760"</f>
        <v>1199955760</v>
      </c>
    </row>
    <row r="264" spans="1:4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>"2002757968"</f>
        <v>2002757968</v>
      </c>
    </row>
    <row r="265" spans="1:4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>"2301082342"</f>
        <v>2301082342</v>
      </c>
    </row>
    <row r="266" spans="1:4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 t="str">
        <f>"0943031877"</f>
        <v>0943031877</v>
      </c>
    </row>
    <row r="267" spans="1:4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>"2432923480"</f>
        <v>2432923480</v>
      </c>
    </row>
    <row r="268" spans="1:4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 t="str">
        <f>"0940026155"</f>
        <v>0940026155</v>
      </c>
    </row>
    <row r="269" spans="1:4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 t="str">
        <f>"0946612293"</f>
        <v>0946612293</v>
      </c>
    </row>
    <row r="270" spans="1:4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 t="str">
        <f>"6079977346"</f>
        <v>6079977346</v>
      </c>
    </row>
    <row r="271" spans="1:4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 t="str">
        <f>"1951217977"</f>
        <v>1951217977</v>
      </c>
    </row>
    <row r="272" spans="1:4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 t="str">
        <f>"0063810158"</f>
        <v>0063810158</v>
      </c>
    </row>
    <row r="273" spans="1:4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 t="str">
        <f>"2460035934"</f>
        <v>2460035934</v>
      </c>
    </row>
    <row r="274" spans="1:4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 t="str">
        <f>"2300128195"</f>
        <v>2300128195</v>
      </c>
    </row>
    <row r="275" spans="1:4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 t="str">
        <f>"4240045940"</f>
        <v>4240045940</v>
      </c>
    </row>
    <row r="276" spans="1:4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 t="str">
        <f>"5079892420"</f>
        <v>5079892420</v>
      </c>
    </row>
    <row r="277" spans="1:4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 t="str">
        <f>"2820040675"</f>
        <v>2820040675</v>
      </c>
    </row>
    <row r="278" spans="1:4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 t="str">
        <f>"2572747197"</f>
        <v>2572747197</v>
      </c>
    </row>
    <row r="279" spans="1:4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 t="str">
        <f>"3501408943"</f>
        <v>3501408943</v>
      </c>
    </row>
    <row r="280" spans="1:4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 t="str">
        <f>"2301032795"</f>
        <v>2301032795</v>
      </c>
    </row>
    <row r="281" spans="1:4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 t="str">
        <f>"3549911769"</f>
        <v>3549911769</v>
      </c>
    </row>
    <row r="282" spans="1:4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 t="str">
        <f>"4324370338"</f>
        <v>4324370338</v>
      </c>
    </row>
    <row r="283" spans="1:4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 t="str">
        <f>"3329893982"</f>
        <v>3329893982</v>
      </c>
    </row>
    <row r="284" spans="1:4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 t="str">
        <f>"4219948635"</f>
        <v>4219948635</v>
      </c>
    </row>
    <row r="285" spans="1:4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 t="str">
        <f>"0532386442"</f>
        <v>0532386442</v>
      </c>
    </row>
    <row r="286" spans="1:4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 t="str">
        <f>"2571801201"</f>
        <v>2571801201</v>
      </c>
    </row>
    <row r="287" spans="1:4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 t="str">
        <f>"3549913168"</f>
        <v>3549913168</v>
      </c>
    </row>
    <row r="288" spans="1:4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 t="str">
        <f>"3500375715"</f>
        <v>3500375715</v>
      </c>
    </row>
    <row r="289" spans="1:4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 t="str">
        <f>"3549740034"</f>
        <v>3549740034</v>
      </c>
    </row>
    <row r="290" spans="1:4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 t="str">
        <f>"2298605106"</f>
        <v>2298605106</v>
      </c>
    </row>
    <row r="291" spans="1:4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 t="str">
        <f>"2452306037"</f>
        <v>2452306037</v>
      </c>
    </row>
    <row r="292" spans="1:4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 t="str">
        <f>"2372073524"</f>
        <v>2372073524</v>
      </c>
    </row>
    <row r="293" spans="1:4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 t="str">
        <f>"2093647656"</f>
        <v>2093647656</v>
      </c>
    </row>
    <row r="294" spans="1:4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 t="str">
        <f>"3559326699"</f>
        <v>3559326699</v>
      </c>
    </row>
    <row r="295" spans="1:4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 t="str">
        <f>"3559857848"</f>
        <v>3559857848</v>
      </c>
    </row>
    <row r="296" spans="1:4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 t="str">
        <f>"3540010769"</f>
        <v>3540010769</v>
      </c>
    </row>
    <row r="297" spans="1:4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 t="str">
        <f>"3501131161"</f>
        <v>3501131161</v>
      </c>
    </row>
    <row r="298" spans="1:4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 t="str">
        <f>"3549923058"</f>
        <v>3549923058</v>
      </c>
    </row>
    <row r="299" spans="1:4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 t="str">
        <f>"3500821774"</f>
        <v>3500821774</v>
      </c>
    </row>
    <row r="300" spans="1:4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 t="str">
        <f>"3501427905"</f>
        <v>3501427905</v>
      </c>
    </row>
    <row r="301" spans="1:4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 t="str">
        <f>"2471026605"</f>
        <v>2471026605</v>
      </c>
    </row>
    <row r="302" spans="1:4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 t="str">
        <f>"2490564749"</f>
        <v>2490564749</v>
      </c>
    </row>
    <row r="303" spans="1:4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 t="str">
        <f>"3540019863"</f>
        <v>3540019863</v>
      </c>
    </row>
    <row r="304" spans="1:4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 t="str">
        <f>"3549843976"</f>
        <v>3549843976</v>
      </c>
    </row>
    <row r="305" spans="1:4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 t="str">
        <f>"3501543621"</f>
        <v>3501543621</v>
      </c>
    </row>
    <row r="306" spans="1:4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 t="str">
        <f>"2370362596"</f>
        <v>2370362596</v>
      </c>
    </row>
    <row r="307" spans="1:4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 t="str">
        <f>"2370656581"</f>
        <v>2370656581</v>
      </c>
    </row>
    <row r="308" spans="1:4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>"3500904726"</f>
        <v>3500904726</v>
      </c>
    </row>
    <row r="309" spans="1:4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>"3500364462"</f>
        <v>3500364462</v>
      </c>
    </row>
    <row r="310" spans="1:4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 t="str">
        <f>"3500901931"</f>
        <v>3500901931</v>
      </c>
    </row>
    <row r="311" spans="1:4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 t="str">
        <f>"3500936806"</f>
        <v>3500936806</v>
      </c>
    </row>
    <row r="312" spans="1:4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 t="str">
        <f>"3550005997"</f>
        <v>3550005997</v>
      </c>
    </row>
    <row r="313" spans="1:4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 t="str">
        <f>"1818483742"</f>
        <v>1818483742</v>
      </c>
    </row>
    <row r="314" spans="1:4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 t="str">
        <f>"3501054580"</f>
        <v>3501054580</v>
      </c>
    </row>
    <row r="315" spans="1:4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 t="str">
        <f>"3501053215"</f>
        <v>3501053215</v>
      </c>
    </row>
    <row r="316" spans="1:4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 t="str">
        <f>"3559934079"</f>
        <v>3559934079</v>
      </c>
    </row>
    <row r="317" spans="1:4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 t="str">
        <f>"3875454391"</f>
        <v>3875454391</v>
      </c>
    </row>
    <row r="318" spans="1:4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 t="str">
        <f>"6019787923"</f>
        <v>6019787923</v>
      </c>
    </row>
    <row r="319" spans="1:4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 t="str">
        <f>"2491784521"</f>
        <v>2491784521</v>
      </c>
    </row>
    <row r="320" spans="1:4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 t="str">
        <f>"2297691939"</f>
        <v>2297691939</v>
      </c>
    </row>
    <row r="321" spans="1:4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 t="str">
        <f>"3549161395"</f>
        <v>3549161395</v>
      </c>
    </row>
    <row r="322" spans="1:4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 t="str">
        <f>"3501096844"</f>
        <v>3501096844</v>
      </c>
    </row>
    <row r="323" spans="1:4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 t="str">
        <f>"3490023961"</f>
        <v>3490023961</v>
      </c>
    </row>
    <row r="324" spans="1:4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 t="str">
        <f>"3501206216"</f>
        <v>3501206216</v>
      </c>
    </row>
    <row r="325" spans="1:4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 t="str">
        <f>"2390444628"</f>
        <v>2390444628</v>
      </c>
    </row>
    <row r="326" spans="1:4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 t="str">
        <f>"3559897319"</f>
        <v>3559897319</v>
      </c>
    </row>
    <row r="327" spans="1:4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 t="str">
        <f>"3501087543"</f>
        <v>3501087543</v>
      </c>
    </row>
    <row r="328" spans="1:4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 t="str">
        <f>"1818471914"</f>
        <v>1818471914</v>
      </c>
    </row>
    <row r="329" spans="1:4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 t="str">
        <f>"5329935849"</f>
        <v>5329935849</v>
      </c>
    </row>
    <row r="330" spans="1:4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 t="str">
        <f>"3549944357"</f>
        <v>3549944357</v>
      </c>
    </row>
    <row r="331" spans="1:4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 t="str">
        <f>"1819138674"</f>
        <v>1819138674</v>
      </c>
    </row>
    <row r="332" spans="1:4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"3501465564"</f>
        <v>3501465564</v>
      </c>
    </row>
    <row r="333" spans="1:4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 t="str">
        <f>"2370450411"</f>
        <v>2370450411</v>
      </c>
    </row>
    <row r="334" spans="1:4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 t="str">
        <f>"3501399693"</f>
        <v>3501399693</v>
      </c>
    </row>
    <row r="335" spans="1:4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 t="str">
        <f>"3559914175"</f>
        <v>3559914175</v>
      </c>
    </row>
    <row r="336" spans="1:4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 t="str">
        <f>"3569709000"</f>
        <v>3569709000</v>
      </c>
    </row>
    <row r="337" spans="1:4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 t="str">
        <f>"1950907457"</f>
        <v>1950907457</v>
      </c>
    </row>
    <row r="338" spans="1:4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 t="str">
        <f>"3549882564"</f>
        <v>3549882564</v>
      </c>
    </row>
    <row r="339" spans="1:4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 t="str">
        <f>"3549437242"</f>
        <v>3549437242</v>
      </c>
    </row>
    <row r="340" spans="1:4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"3549740840"</f>
        <v>3549740840</v>
      </c>
    </row>
    <row r="341" spans="1:4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"1828025666"</f>
        <v>1828025666</v>
      </c>
    </row>
    <row r="342" spans="1:4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 t="str">
        <f>"1828206180"</f>
        <v>1828206180</v>
      </c>
    </row>
    <row r="343" spans="1:4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 t="str">
        <f>"4251024281"</f>
        <v>4251024281</v>
      </c>
    </row>
    <row r="344" spans="1:4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 t="str">
        <f>"3500565301"</f>
        <v>3500565301</v>
      </c>
    </row>
    <row r="345" spans="1:4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 t="str">
        <f>"0938881515"</f>
        <v>0938881515</v>
      </c>
    </row>
    <row r="346" spans="1:4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 t="str">
        <f>"3521237133"</f>
        <v>3521237133</v>
      </c>
    </row>
    <row r="347" spans="1:4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 t="str">
        <f>"3539509151"</f>
        <v>3539509151</v>
      </c>
    </row>
    <row r="348" spans="1:4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 t="str">
        <f>"3520580918"</f>
        <v>3520580918</v>
      </c>
    </row>
    <row r="349" spans="1:4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 t="str">
        <f>"2452232173"</f>
        <v>2452232173</v>
      </c>
    </row>
    <row r="350" spans="1:4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 t="str">
        <f>"6839966641"</f>
        <v>6839966641</v>
      </c>
    </row>
    <row r="351" spans="1:4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 t="str">
        <f>"0060452307"</f>
        <v>0060452307</v>
      </c>
    </row>
    <row r="352" spans="1:4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 t="str">
        <f>"1817283294"</f>
        <v>1817283294</v>
      </c>
    </row>
    <row r="353" spans="1:4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 t="str">
        <f>"2372671545"</f>
        <v>2372671545</v>
      </c>
    </row>
    <row r="354" spans="1:4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 t="str">
        <f>"1911542524"</f>
        <v>1911542524</v>
      </c>
    </row>
    <row r="355" spans="1:4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 t="str">
        <f>"2391690061"</f>
        <v>2391690061</v>
      </c>
    </row>
    <row r="356" spans="1:4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 t="str">
        <f>"2280024195"</f>
        <v>2280024195</v>
      </c>
    </row>
    <row r="357" spans="1:4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 t="str">
        <f>"3559872413"</f>
        <v>3559872413</v>
      </c>
    </row>
    <row r="358" spans="1:4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 t="str">
        <f>"3500931596"</f>
        <v>3500931596</v>
      </c>
    </row>
    <row r="359" spans="1:4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 t="str">
        <f>"3090725460"</f>
        <v>3090725460</v>
      </c>
    </row>
    <row r="360" spans="1:4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 t="str">
        <f>"3500565719"</f>
        <v>3500565719</v>
      </c>
    </row>
    <row r="361" spans="1:4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 t="str">
        <f>"3501002671"</f>
        <v>3501002671</v>
      </c>
    </row>
    <row r="362" spans="1:4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 t="str">
        <f>"3549847440"</f>
        <v>3549847440</v>
      </c>
    </row>
    <row r="363" spans="1:4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 t="str">
        <f>"3559346861"</f>
        <v>3559346861</v>
      </c>
    </row>
    <row r="364" spans="1:4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 t="str">
        <f>"3500286951"</f>
        <v>3500286951</v>
      </c>
    </row>
    <row r="365" spans="1:4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 t="str">
        <f>"3559909651"</f>
        <v>3559909651</v>
      </c>
    </row>
    <row r="366" spans="1:4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 t="str">
        <f>"3559873452"</f>
        <v>3559873452</v>
      </c>
    </row>
    <row r="367" spans="1:4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 t="str">
        <f>"3521139131"</f>
        <v>3521139131</v>
      </c>
    </row>
    <row r="368" spans="1:4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 t="str">
        <f>"5859689306"</f>
        <v>5859689306</v>
      </c>
    </row>
    <row r="369" spans="1:4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 t="str">
        <f>"3549197896"</f>
        <v>3549197896</v>
      </c>
    </row>
    <row r="370" spans="1:4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 t="str">
        <f>"3500853757"</f>
        <v>3500853757</v>
      </c>
    </row>
    <row r="371" spans="1:4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>"2372427581"</f>
        <v>2372427581</v>
      </c>
    </row>
    <row r="372" spans="1:4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 t="str">
        <f>"3549257708"</f>
        <v>3549257708</v>
      </c>
    </row>
    <row r="373" spans="1:4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 t="str">
        <f>"3559490928"</f>
        <v>3559490928</v>
      </c>
    </row>
    <row r="374" spans="1:4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 t="str">
        <f>"1583057242"</f>
        <v>1583057242</v>
      </c>
    </row>
    <row r="375" spans="1:4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 t="str">
        <f>"1583137858"</f>
        <v>1583137858</v>
      </c>
    </row>
    <row r="376" spans="1:4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 t="str">
        <f>"3500986102"</f>
        <v>3500986102</v>
      </c>
    </row>
    <row r="377" spans="1:4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 t="str">
        <f>"3501205554"</f>
        <v>3501205554</v>
      </c>
    </row>
    <row r="378" spans="1:4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 t="str">
        <f>"3549833202"</f>
        <v>3549833202</v>
      </c>
    </row>
    <row r="379" spans="1:4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>"5479918079"</f>
        <v>5479918079</v>
      </c>
    </row>
    <row r="380" spans="1:4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 t="str">
        <f>"5859775849"</f>
        <v>5859775849</v>
      </c>
    </row>
    <row r="381" spans="1:4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 t="str">
        <f>"1818585421"</f>
        <v>1818585421</v>
      </c>
    </row>
    <row r="382" spans="1:4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 t="str">
        <f>"3501410050"</f>
        <v>3501410050</v>
      </c>
    </row>
    <row r="383" spans="1:4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>"5479903616"</f>
        <v>5479903616</v>
      </c>
    </row>
    <row r="384" spans="1:4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 t="str">
        <f>"3521126641"</f>
        <v>3521126641</v>
      </c>
    </row>
    <row r="385" spans="1:4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 t="str">
        <f>"3500333850"</f>
        <v>3500333850</v>
      </c>
    </row>
    <row r="386" spans="1:4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 t="str">
        <f>"0084693614"</f>
        <v>0084693614</v>
      </c>
    </row>
    <row r="387" spans="1:4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 t="str">
        <f>"3510020121"</f>
        <v>3510020121</v>
      </c>
    </row>
    <row r="388" spans="1:4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>"2649396172"</f>
        <v>2649396172</v>
      </c>
    </row>
    <row r="389" spans="1:4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 t="str">
        <f>"2400055637"</f>
        <v>2400055637</v>
      </c>
    </row>
    <row r="390" spans="1:4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>"2280910241"</f>
        <v>2280910241</v>
      </c>
    </row>
    <row r="391" spans="1:4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 t="str">
        <f>"2432903838"</f>
        <v>2432903838</v>
      </c>
    </row>
    <row r="392" spans="1:4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>"3521295664"</f>
        <v>3521295664</v>
      </c>
    </row>
    <row r="393" spans="1:4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>"2300545551"</f>
        <v>2300545551</v>
      </c>
    </row>
    <row r="394" spans="1:4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 t="str">
        <f>"2452312746"</f>
        <v>2452312746</v>
      </c>
    </row>
    <row r="395" spans="1:4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 t="str">
        <f>"1850158401"</f>
        <v>1850158401</v>
      </c>
    </row>
    <row r="396" spans="1:4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 t="str">
        <f>"3550037661"</f>
        <v>3550037661</v>
      </c>
    </row>
    <row r="397" spans="1:4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 t="str">
        <f>"3510093720"</f>
        <v>3510093720</v>
      </c>
    </row>
    <row r="398" spans="1:4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 t="str">
        <f>"0944836216"</f>
        <v>0944836216</v>
      </c>
    </row>
    <row r="399" spans="1:4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>"3490038606"</f>
        <v>3490038606</v>
      </c>
    </row>
    <row r="400" spans="1:4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 t="str">
        <f>"2594585211"</f>
        <v>2594585211</v>
      </c>
    </row>
    <row r="401" spans="1:4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 t="str">
        <f>"1360398333"</f>
        <v>1360398333</v>
      </c>
    </row>
    <row r="402" spans="1:4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 t="str">
        <f>"2300320428"</f>
        <v>2300320428</v>
      </c>
    </row>
    <row r="403" spans="1:4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 t="str">
        <f>"6109941344"</f>
        <v>6109941344</v>
      </c>
    </row>
    <row r="404" spans="1:4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>"2300322366"</f>
        <v>2300322366</v>
      </c>
    </row>
    <row r="405" spans="1:4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 t="str">
        <f>"3240654733"</f>
        <v>3240654733</v>
      </c>
    </row>
    <row r="406" spans="1:4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>"3521267474"</f>
        <v>3521267474</v>
      </c>
    </row>
    <row r="407" spans="1:4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 t="str">
        <f>"2411566662"</f>
        <v>2411566662</v>
      </c>
    </row>
    <row r="408" spans="1:4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 t="str">
        <f>"2560156490"</f>
        <v>2560156490</v>
      </c>
    </row>
    <row r="409" spans="1:4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 t="str">
        <f>"2440173797"</f>
        <v>2440173797</v>
      </c>
    </row>
    <row r="410" spans="1:4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 t="str">
        <f>"4820004514"</f>
        <v>4820004514</v>
      </c>
    </row>
    <row r="411" spans="1:4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 t="str">
        <f>"2301037983"</f>
        <v>2301037983</v>
      </c>
    </row>
    <row r="412" spans="1:4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 t="str">
        <f>"3510023250"</f>
        <v>3510023250</v>
      </c>
    </row>
    <row r="413" spans="1:4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 t="str">
        <f>"4180091151"</f>
        <v>4180091151</v>
      </c>
    </row>
    <row r="414" spans="1:4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 t="str">
        <f>"3510143485"</f>
        <v>3510143485</v>
      </c>
    </row>
    <row r="415" spans="1:4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 t="str">
        <f>"1360114815"</f>
        <v>1360114815</v>
      </c>
    </row>
    <row r="416" spans="1:4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 t="str">
        <f>"3549762161"</f>
        <v>3549762161</v>
      </c>
    </row>
    <row r="417" spans="1:4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 t="str">
        <f>"2280117614"</f>
        <v>2280117614</v>
      </c>
    </row>
    <row r="418" spans="1:4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 t="str">
        <f>"6109916587"</f>
        <v>6109916587</v>
      </c>
    </row>
    <row r="419" spans="1:4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 t="str">
        <f>"1064162681"</f>
        <v>1064162681</v>
      </c>
    </row>
    <row r="420" spans="1:4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 t="str">
        <f>"5120010776"</f>
        <v>5120010776</v>
      </c>
    </row>
    <row r="421" spans="1:4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 t="str">
        <f>"2143113277"</f>
        <v>2143113277</v>
      </c>
    </row>
    <row r="422" spans="1:4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 t="str">
        <f>"2143111436"</f>
        <v>2143111436</v>
      </c>
    </row>
    <row r="423" spans="1:4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 t="str">
        <f>"4219734953"</f>
        <v>4219734953</v>
      </c>
    </row>
    <row r="424" spans="1:4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 t="str">
        <f>"3490082834"</f>
        <v>3490082834</v>
      </c>
    </row>
    <row r="425" spans="1:4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 t="str">
        <f>"2500127168"</f>
        <v>2500127168</v>
      </c>
    </row>
    <row r="426" spans="1:4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 t="str">
        <f>"1360118594"</f>
        <v>1360118594</v>
      </c>
    </row>
    <row r="427" spans="1:4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 t="str">
        <f>"2300645981"</f>
        <v>2300645981</v>
      </c>
    </row>
    <row r="428" spans="1:4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 t="str">
        <f>"1467188964"</f>
        <v>1467188964</v>
      </c>
    </row>
    <row r="429" spans="1:4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 t="str">
        <f>"3510097084"</f>
        <v>3510097084</v>
      </c>
    </row>
    <row r="430" spans="1:4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 t="str">
        <f>"2559854465"</f>
        <v>2559854465</v>
      </c>
    </row>
    <row r="431" spans="1:4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 t="str">
        <f>"2301288374"</f>
        <v>2301288374</v>
      </c>
    </row>
    <row r="432" spans="1:4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 t="str">
        <f>"2549949481"</f>
        <v>2549949481</v>
      </c>
    </row>
    <row r="433" spans="1:4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 t="str">
        <f>"0534620507"</f>
        <v>0534620507</v>
      </c>
    </row>
    <row r="434" spans="1:4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 t="str">
        <f>"2500144542"</f>
        <v>2500144542</v>
      </c>
    </row>
    <row r="435" spans="1:4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 t="str">
        <f>"2301088901"</f>
        <v>2301088901</v>
      </c>
    </row>
    <row r="436" spans="1:4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 t="str">
        <f>"1293231691"</f>
        <v>1293231691</v>
      </c>
    </row>
    <row r="437" spans="1:4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 t="str">
        <f>"3920071905"</f>
        <v>3920071905</v>
      </c>
    </row>
    <row r="438" spans="1:4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 t="str">
        <f>"4530062961"</f>
        <v>4530062961</v>
      </c>
    </row>
    <row r="439" spans="1:4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 t="str">
        <f>"3510066812"</f>
        <v>3510066812</v>
      </c>
    </row>
    <row r="440" spans="1:4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 t="str">
        <f>"2420131916"</f>
        <v>2420131916</v>
      </c>
    </row>
    <row r="441" spans="1:4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 t="str">
        <f>"2300613204"</f>
        <v>2300613204</v>
      </c>
    </row>
    <row r="442" spans="1:4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 t="str">
        <f>"4220031901"</f>
        <v>4220031901</v>
      </c>
    </row>
    <row r="443" spans="1:4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 t="str">
        <f>"3510076761"</f>
        <v>3510076761</v>
      </c>
    </row>
    <row r="444" spans="1:4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 t="str">
        <f>"0384874691"</f>
        <v>0384874691</v>
      </c>
    </row>
    <row r="445" spans="1:4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 t="str">
        <f>"3501394810"</f>
        <v>3501394810</v>
      </c>
    </row>
    <row r="446" spans="1:4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 t="str">
        <f>"3501555881"</f>
        <v>3501555881</v>
      </c>
    </row>
    <row r="447" spans="1:4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 t="str">
        <f>"1817463306"</f>
        <v>1817463306</v>
      </c>
    </row>
    <row r="448" spans="1:4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 t="str">
        <f>"1950584437"</f>
        <v>1950584437</v>
      </c>
    </row>
    <row r="449" spans="1:4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 t="str">
        <f>"3549170211"</f>
        <v>3549170211</v>
      </c>
    </row>
    <row r="450" spans="1:4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 t="str">
        <f>"2392173842"</f>
        <v>2392173842</v>
      </c>
    </row>
    <row r="451" spans="1:4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 t="str">
        <f>"3501558198"</f>
        <v>3501558198</v>
      </c>
    </row>
    <row r="452" spans="1:4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 t="str">
        <f>"5859892322"</f>
        <v>5859892322</v>
      </c>
    </row>
    <row r="453" spans="1:4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 t="str">
        <f>"1199316598"</f>
        <v>1199316598</v>
      </c>
    </row>
    <row r="454" spans="1:4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 t="str">
        <f>"3500301223"</f>
        <v>3500301223</v>
      </c>
    </row>
    <row r="455" spans="1:4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 t="str">
        <f>"3490047311"</f>
        <v>3490047311</v>
      </c>
    </row>
    <row r="456" spans="1:4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 t="str">
        <f>"6489924544"</f>
        <v>6489924544</v>
      </c>
    </row>
    <row r="457" spans="1:4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 t="str">
        <f>"3579985353"</f>
        <v>3579985353</v>
      </c>
    </row>
    <row r="458" spans="1:4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 t="str">
        <f>"0386633584"</f>
        <v>0386633584</v>
      </c>
    </row>
    <row r="459" spans="1:4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 t="str">
        <f>"3549883161"</f>
        <v>3549883161</v>
      </c>
    </row>
    <row r="460" spans="1:4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 t="str">
        <f>"3360040287"</f>
        <v>3360040287</v>
      </c>
    </row>
    <row r="461" spans="1:4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 t="str">
        <f>"2452336548"</f>
        <v>2452336548</v>
      </c>
    </row>
    <row r="462" spans="1:4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 t="str">
        <f>"0080149189"</f>
        <v>0080149189</v>
      </c>
    </row>
    <row r="463" spans="1:4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 t="str">
        <f>"3521218325"</f>
        <v>3521218325</v>
      </c>
    </row>
    <row r="464" spans="1:4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 t="str">
        <f>"3501435398"</f>
        <v>3501435398</v>
      </c>
    </row>
    <row r="465" spans="1:4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 t="str">
        <f>"3080067290"</f>
        <v>3080067290</v>
      </c>
    </row>
    <row r="466" spans="1:4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 t="str">
        <f>"6589969736"</f>
        <v>6589969736</v>
      </c>
    </row>
    <row r="467" spans="1:4" x14ac:dyDescent="0.2">
      <c r="A467" s="1" t="str">
        <f>"00539"</f>
        <v>00539</v>
      </c>
      <c r="B467" s="1" t="str">
        <f>"صابر"</f>
        <v>صابر</v>
      </c>
      <c r="C467" s="1" t="str">
        <f>"رفيعي"</f>
        <v>رفيعي</v>
      </c>
      <c r="D467" s="1" t="str">
        <f>"5509975202"</f>
        <v>5509975202</v>
      </c>
    </row>
    <row r="468" spans="1:4" x14ac:dyDescent="0.2">
      <c r="A468" s="1" t="str">
        <f>"00540"</f>
        <v>00540</v>
      </c>
      <c r="B468" s="1" t="str">
        <f>"قنبر"</f>
        <v>قنبر</v>
      </c>
      <c r="C468" s="1" t="str">
        <f>"رئيسي"</f>
        <v>رئيسي</v>
      </c>
      <c r="D468" s="1" t="str">
        <f>"2372519840"</f>
        <v>2372519840</v>
      </c>
    </row>
    <row r="469" spans="1:4" x14ac:dyDescent="0.2">
      <c r="A469" s="1" t="str">
        <f>"00541"</f>
        <v>00541</v>
      </c>
      <c r="B469" s="1" t="str">
        <f>"وحيد"</f>
        <v>وحيد</v>
      </c>
      <c r="C469" s="1" t="str">
        <f>"زارعي"</f>
        <v>زارعي</v>
      </c>
      <c r="D469" s="1" t="str">
        <f>"2452316687"</f>
        <v>2452316687</v>
      </c>
    </row>
    <row r="470" spans="1:4" x14ac:dyDescent="0.2">
      <c r="A470" s="1" t="str">
        <f>"00542"</f>
        <v>00542</v>
      </c>
      <c r="B470" s="1" t="str">
        <f>"سجاد"</f>
        <v>سجاد</v>
      </c>
      <c r="C470" s="1" t="str">
        <f>"سالميان"</f>
        <v>سالميان</v>
      </c>
      <c r="D470" s="1" t="str">
        <f>"3501429096"</f>
        <v>3501429096</v>
      </c>
    </row>
    <row r="471" spans="1:4" x14ac:dyDescent="0.2">
      <c r="A471" s="1" t="str">
        <f>"00545"</f>
        <v>00545</v>
      </c>
      <c r="B471" s="1" t="str">
        <f>"ميثم"</f>
        <v>ميثم</v>
      </c>
      <c r="C471" s="1" t="str">
        <f>"شاپورجاني"</f>
        <v>شاپورجاني</v>
      </c>
      <c r="D471" s="1" t="str">
        <f>"2280073919"</f>
        <v>2280073919</v>
      </c>
    </row>
    <row r="472" spans="1:4" x14ac:dyDescent="0.2">
      <c r="A472" s="1" t="str">
        <f>"00546"</f>
        <v>00546</v>
      </c>
      <c r="B472" s="1" t="str">
        <f>"عليرضا"</f>
        <v>عليرضا</v>
      </c>
      <c r="C472" s="1" t="str">
        <f>"شفيعي"</f>
        <v>شفيعي</v>
      </c>
      <c r="D472" s="1" t="str">
        <f>"3520940388"</f>
        <v>3520940388</v>
      </c>
    </row>
    <row r="473" spans="1:4" x14ac:dyDescent="0.2">
      <c r="A473" s="1" t="str">
        <f>"00547"</f>
        <v>00547</v>
      </c>
      <c r="B473" s="1" t="str">
        <f>"حبيب اله"</f>
        <v>حبيب اله</v>
      </c>
      <c r="C473" s="1" t="str">
        <f>"صالحي"</f>
        <v>صالحي</v>
      </c>
      <c r="D473" s="1" t="str">
        <f>"2280674912"</f>
        <v>2280674912</v>
      </c>
    </row>
    <row r="474" spans="1:4" x14ac:dyDescent="0.2">
      <c r="A474" s="1" t="str">
        <f>"00548"</f>
        <v>00548</v>
      </c>
      <c r="B474" s="1" t="str">
        <f>"خالد"</f>
        <v>خالد</v>
      </c>
      <c r="C474" s="1" t="str">
        <f>"طاهرپور"</f>
        <v>طاهرپور</v>
      </c>
      <c r="D474" s="1" t="str">
        <f>"1756970696"</f>
        <v>1756970696</v>
      </c>
    </row>
    <row r="475" spans="1:4" x14ac:dyDescent="0.2">
      <c r="A475" s="1" t="str">
        <f>"00549"</f>
        <v>00549</v>
      </c>
      <c r="B475" s="1" t="str">
        <f>"مسعود"</f>
        <v>مسعود</v>
      </c>
      <c r="C475" s="1" t="str">
        <f>"ظاهري حقيقي"</f>
        <v>ظاهري حقيقي</v>
      </c>
      <c r="D475" s="1" t="str">
        <f>"2300362651"</f>
        <v>2300362651</v>
      </c>
    </row>
    <row r="476" spans="1:4" x14ac:dyDescent="0.2">
      <c r="A476" s="1" t="str">
        <f>"00550"</f>
        <v>00550</v>
      </c>
      <c r="B476" s="1" t="str">
        <f>"جواد"</f>
        <v>جواد</v>
      </c>
      <c r="C476" s="1" t="str">
        <f>"عفيف"</f>
        <v>عفيف</v>
      </c>
      <c r="D476" s="1" t="str">
        <f>"3501193297"</f>
        <v>3501193297</v>
      </c>
    </row>
    <row r="477" spans="1:4" x14ac:dyDescent="0.2">
      <c r="A477" s="1" t="str">
        <f>"00551"</f>
        <v>00551</v>
      </c>
      <c r="B477" s="1" t="str">
        <f>"سعيد"</f>
        <v>سعيد</v>
      </c>
      <c r="C477" s="1" t="str">
        <f>"فاتحي فر"</f>
        <v>فاتحي فر</v>
      </c>
      <c r="D477" s="1" t="str">
        <f>"1990172784"</f>
        <v>1990172784</v>
      </c>
    </row>
    <row r="478" spans="1:4" x14ac:dyDescent="0.2">
      <c r="A478" s="1" t="str">
        <f>"00552"</f>
        <v>00552</v>
      </c>
      <c r="B478" s="1" t="str">
        <f>"محمد"</f>
        <v>محمد</v>
      </c>
      <c r="C478" s="1" t="str">
        <f>"قاسمي"</f>
        <v>قاسمي</v>
      </c>
      <c r="D478" s="1" t="str">
        <f>"3510123379"</f>
        <v>3510123379</v>
      </c>
    </row>
    <row r="479" spans="1:4" x14ac:dyDescent="0.2">
      <c r="A479" s="1" t="str">
        <f>"00553"</f>
        <v>00553</v>
      </c>
      <c r="B479" s="1" t="str">
        <f>"پويا"</f>
        <v>پويا</v>
      </c>
      <c r="C479" s="1" t="str">
        <f>"قباديان"</f>
        <v>قباديان</v>
      </c>
      <c r="D479" s="1" t="str">
        <f>"1292110635"</f>
        <v>1292110635</v>
      </c>
    </row>
    <row r="480" spans="1:4" x14ac:dyDescent="0.2">
      <c r="A480" s="1" t="str">
        <f>"00554"</f>
        <v>00554</v>
      </c>
      <c r="B480" s="1" t="str">
        <f>"امين"</f>
        <v>امين</v>
      </c>
      <c r="C480" s="1" t="str">
        <f>"قجري"</f>
        <v>قجري</v>
      </c>
      <c r="D480" s="1" t="str">
        <f>"3530048852"</f>
        <v>3530048852</v>
      </c>
    </row>
    <row r="481" spans="1:4" x14ac:dyDescent="0.2">
      <c r="A481" s="1" t="str">
        <f>"00555"</f>
        <v>00555</v>
      </c>
      <c r="B481" s="1" t="str">
        <f>"علي رضا"</f>
        <v>علي رضا</v>
      </c>
      <c r="C481" s="1" t="str">
        <f>"قناتي"</f>
        <v>قناتي</v>
      </c>
      <c r="D481" s="1" t="str">
        <f>"0520143841"</f>
        <v>0520143841</v>
      </c>
    </row>
    <row r="482" spans="1:4" x14ac:dyDescent="0.2">
      <c r="A482" s="1" t="str">
        <f>"00556"</f>
        <v>00556</v>
      </c>
      <c r="B482" s="1" t="str">
        <f>"سعيد"</f>
        <v>سعيد</v>
      </c>
      <c r="C482" s="1" t="str">
        <f>"ماندني"</f>
        <v>ماندني</v>
      </c>
      <c r="D482" s="1" t="str">
        <f>"4160104533"</f>
        <v>4160104533</v>
      </c>
    </row>
    <row r="483" spans="1:4" x14ac:dyDescent="0.2">
      <c r="A483" s="1" t="str">
        <f>"00557"</f>
        <v>00557</v>
      </c>
      <c r="B483" s="1" t="str">
        <f>"محمد جواد"</f>
        <v>محمد جواد</v>
      </c>
      <c r="C483" s="1" t="str">
        <f>"مرادي"</f>
        <v>مرادي</v>
      </c>
      <c r="D483" s="1" t="str">
        <f>"4285596350"</f>
        <v>4285596350</v>
      </c>
    </row>
    <row r="484" spans="1:4" x14ac:dyDescent="0.2">
      <c r="A484" s="1" t="str">
        <f>"00559"</f>
        <v>00559</v>
      </c>
      <c r="B484" s="1" t="str">
        <f>"رضا"</f>
        <v>رضا</v>
      </c>
      <c r="C484" s="1" t="str">
        <f>"مشکور"</f>
        <v>مشکور</v>
      </c>
      <c r="D484" s="1" t="str">
        <f>"1850012962"</f>
        <v>1850012962</v>
      </c>
    </row>
    <row r="485" spans="1:4" x14ac:dyDescent="0.2">
      <c r="A485" s="1" t="str">
        <f>"00560"</f>
        <v>00560</v>
      </c>
      <c r="B485" s="1" t="str">
        <f>"وحيد"</f>
        <v>وحيد</v>
      </c>
      <c r="C485" s="1" t="str">
        <f>"منصوري"</f>
        <v>منصوري</v>
      </c>
      <c r="D485" s="1" t="str">
        <f>"3501459726"</f>
        <v>3501459726</v>
      </c>
    </row>
    <row r="486" spans="1:4" x14ac:dyDescent="0.2">
      <c r="A486" s="1" t="str">
        <f>"00561"</f>
        <v>00561</v>
      </c>
      <c r="B486" s="1" t="str">
        <f>"حسن"</f>
        <v>حسن</v>
      </c>
      <c r="C486" s="1" t="str">
        <f>"منصوري"</f>
        <v>منصوري</v>
      </c>
      <c r="D486" s="1" t="str">
        <f>"3510160169"</f>
        <v>3510160169</v>
      </c>
    </row>
    <row r="487" spans="1:4" x14ac:dyDescent="0.2">
      <c r="A487" s="1" t="str">
        <f>"00562"</f>
        <v>00562</v>
      </c>
      <c r="B487" s="1" t="str">
        <f>"محمد امين"</f>
        <v>محمد امين</v>
      </c>
      <c r="C487" s="1" t="str">
        <f>"ميرزائي"</f>
        <v>ميرزائي</v>
      </c>
      <c r="D487" s="1" t="str">
        <f>"2451897724"</f>
        <v>2451897724</v>
      </c>
    </row>
    <row r="488" spans="1:4" x14ac:dyDescent="0.2">
      <c r="A488" s="1" t="str">
        <f>"00563"</f>
        <v>00563</v>
      </c>
      <c r="B488" s="1" t="str">
        <f>"احمدرضا"</f>
        <v>احمدرضا</v>
      </c>
      <c r="C488" s="1" t="str">
        <f>"وطن خواه"</f>
        <v>وطن خواه</v>
      </c>
      <c r="D488" s="1" t="str">
        <f>"2560038552"</f>
        <v>2560038552</v>
      </c>
    </row>
    <row r="489" spans="1:4" x14ac:dyDescent="0.2">
      <c r="A489" s="1" t="str">
        <f>"00564"</f>
        <v>00564</v>
      </c>
      <c r="B489" s="1" t="str">
        <f>"سعيد"</f>
        <v>سعيد</v>
      </c>
      <c r="C489" s="1" t="str">
        <f>"هاشمي"</f>
        <v>هاشمي</v>
      </c>
      <c r="D489" s="1" t="str">
        <f>"6540011334"</f>
        <v>6540011334</v>
      </c>
    </row>
    <row r="490" spans="1:4" x14ac:dyDescent="0.2">
      <c r="A490" s="1" t="str">
        <f>"00565"</f>
        <v>00565</v>
      </c>
      <c r="B490" s="1" t="str">
        <f>"عباس"</f>
        <v>عباس</v>
      </c>
      <c r="C490" s="1" t="str">
        <f>"يزداني"</f>
        <v>يزداني</v>
      </c>
      <c r="D490" s="1" t="str">
        <f>"3501559291"</f>
        <v>3501559291</v>
      </c>
    </row>
    <row r="491" spans="1:4" x14ac:dyDescent="0.2">
      <c r="A491" s="1" t="str">
        <f>"00566"</f>
        <v>00566</v>
      </c>
      <c r="B491" s="1" t="str">
        <f>"عابد"</f>
        <v>عابد</v>
      </c>
      <c r="C491" s="1" t="str">
        <f>"خنده جام"</f>
        <v>خنده جام</v>
      </c>
      <c r="D491" s="1" t="str">
        <f>"3521317048"</f>
        <v>3521317048</v>
      </c>
    </row>
    <row r="492" spans="1:4" x14ac:dyDescent="0.2">
      <c r="A492" s="1" t="str">
        <f>"00567"</f>
        <v>00567</v>
      </c>
      <c r="B492" s="1" t="str">
        <f>"مهدي"</f>
        <v>مهدي</v>
      </c>
      <c r="C492" s="1" t="str">
        <f>"شاكري"</f>
        <v>شاكري</v>
      </c>
      <c r="D492" s="1" t="str">
        <f>"2460122020"</f>
        <v>2460122020</v>
      </c>
    </row>
    <row r="493" spans="1:4" x14ac:dyDescent="0.2">
      <c r="A493" s="1" t="str">
        <f>"00568"</f>
        <v>00568</v>
      </c>
      <c r="B493" s="1" t="str">
        <f>"علي"</f>
        <v>علي</v>
      </c>
      <c r="C493" s="1" t="str">
        <f>"فرهادي"</f>
        <v>فرهادي</v>
      </c>
      <c r="D493" s="1" t="str">
        <f>"2293637638"</f>
        <v>2293637638</v>
      </c>
    </row>
    <row r="494" spans="1:4" x14ac:dyDescent="0.2">
      <c r="A494" s="1" t="str">
        <f>"00569"</f>
        <v>00569</v>
      </c>
      <c r="B494" s="1" t="str">
        <f>"مجاهد"</f>
        <v>مجاهد</v>
      </c>
      <c r="C494" s="1" t="str">
        <f>"مسيح گل"</f>
        <v>مسيح گل</v>
      </c>
      <c r="D494" s="1" t="str">
        <f>"3501458592"</f>
        <v>3501458592</v>
      </c>
    </row>
    <row r="495" spans="1:4" x14ac:dyDescent="0.2">
      <c r="A495" s="1" t="str">
        <f>"00570"</f>
        <v>00570</v>
      </c>
      <c r="B495" s="1" t="str">
        <f>"احمد رضا"</f>
        <v>احمد رضا</v>
      </c>
      <c r="C495" s="1" t="str">
        <f>"رستم بروجردي"</f>
        <v>رستم بروجردي</v>
      </c>
      <c r="D495" s="1" t="str">
        <f>"2291935437"</f>
        <v>2291935437</v>
      </c>
    </row>
    <row r="496" spans="1:4" x14ac:dyDescent="0.2">
      <c r="A496" s="1" t="str">
        <f>"00571"</f>
        <v>00571</v>
      </c>
      <c r="B496" s="1" t="str">
        <f>"هادي"</f>
        <v>هادي</v>
      </c>
      <c r="C496" s="1" t="str">
        <f>"منفرد"</f>
        <v>منفرد</v>
      </c>
      <c r="D496" s="1" t="str">
        <f>"6109906360"</f>
        <v>6109906360</v>
      </c>
    </row>
    <row r="497" spans="1:4" x14ac:dyDescent="0.2">
      <c r="A497" s="1" t="str">
        <f>"00572"</f>
        <v>00572</v>
      </c>
      <c r="B497" s="1" t="str">
        <f>"رمضان"</f>
        <v>رمضان</v>
      </c>
      <c r="C497" s="1" t="str">
        <f>"مجيدي"</f>
        <v>مجيدي</v>
      </c>
      <c r="D497" s="1" t="str">
        <f>"3559612561"</f>
        <v>3559612561</v>
      </c>
    </row>
    <row r="498" spans="1:4" x14ac:dyDescent="0.2">
      <c r="A498" s="1" t="str">
        <f>"00573"</f>
        <v>00573</v>
      </c>
      <c r="B498" s="1" t="str">
        <f>"غلامحسين"</f>
        <v>غلامحسين</v>
      </c>
      <c r="C498" s="1" t="str">
        <f>"خاقاني"</f>
        <v>خاقاني</v>
      </c>
      <c r="D498" s="1" t="str">
        <f>"3540000811"</f>
        <v>3540000811</v>
      </c>
    </row>
    <row r="499" spans="1:4" x14ac:dyDescent="0.2">
      <c r="A499" s="1" t="str">
        <f>"00574"</f>
        <v>00574</v>
      </c>
      <c r="B499" s="1" t="str">
        <f>"بهزاد"</f>
        <v>بهزاد</v>
      </c>
      <c r="C499" s="1" t="str">
        <f>"رضائي"</f>
        <v>رضائي</v>
      </c>
      <c r="D499" s="1" t="str">
        <f>"2370652438"</f>
        <v>2370652438</v>
      </c>
    </row>
    <row r="500" spans="1:4" x14ac:dyDescent="0.2">
      <c r="A500" s="1" t="str">
        <f>"00575"</f>
        <v>00575</v>
      </c>
      <c r="B500" s="1" t="str">
        <f>"داريوش"</f>
        <v>داريوش</v>
      </c>
      <c r="C500" s="1" t="str">
        <f>"اميربندي"</f>
        <v>اميربندي</v>
      </c>
      <c r="D500" s="1" t="str">
        <f>"3500326048"</f>
        <v>3500326048</v>
      </c>
    </row>
    <row r="501" spans="1:4" x14ac:dyDescent="0.2">
      <c r="A501" s="1" t="str">
        <f>"00576"</f>
        <v>00576</v>
      </c>
      <c r="B501" s="1" t="str">
        <f>"اصغر"</f>
        <v>اصغر</v>
      </c>
      <c r="C501" s="1" t="str">
        <f>"عليپور"</f>
        <v>عليپور</v>
      </c>
      <c r="D501" s="1" t="str">
        <f>"3500958346"</f>
        <v>3500958346</v>
      </c>
    </row>
    <row r="502" spans="1:4" x14ac:dyDescent="0.2">
      <c r="A502" s="1" t="str">
        <f>"00577"</f>
        <v>00577</v>
      </c>
      <c r="B502" s="1" t="str">
        <f>"عبدالمحمد"</f>
        <v>عبدالمحمد</v>
      </c>
      <c r="C502" s="1" t="str">
        <f>"گرامي"</f>
        <v>گرامي</v>
      </c>
      <c r="D502" s="1" t="str">
        <f>"3559452090"</f>
        <v>3559452090</v>
      </c>
    </row>
    <row r="503" spans="1:4" x14ac:dyDescent="0.2">
      <c r="A503" s="1" t="str">
        <f>"00578"</f>
        <v>00578</v>
      </c>
      <c r="B503" s="1" t="str">
        <f>"علي اكبر"</f>
        <v>علي اكبر</v>
      </c>
      <c r="C503" s="1" t="str">
        <f>"هلال بحر"</f>
        <v>هلال بحر</v>
      </c>
      <c r="D503" s="1" t="str">
        <f>"3501503016"</f>
        <v>3501503016</v>
      </c>
    </row>
    <row r="504" spans="1:4" x14ac:dyDescent="0.2">
      <c r="A504" s="1" t="str">
        <f>"00579"</f>
        <v>00579</v>
      </c>
      <c r="B504" s="1" t="str">
        <f>"امير"</f>
        <v>امير</v>
      </c>
      <c r="C504" s="1" t="str">
        <f>"شاه نجات بوشهري"</f>
        <v>شاه نجات بوشهري</v>
      </c>
      <c r="D504" s="1" t="str">
        <f>"1818263629"</f>
        <v>1818263629</v>
      </c>
    </row>
    <row r="505" spans="1:4" x14ac:dyDescent="0.2">
      <c r="A505" s="1" t="str">
        <f>"00580"</f>
        <v>00580</v>
      </c>
      <c r="B505" s="1" t="str">
        <f>"عبدالرضا"</f>
        <v>عبدالرضا</v>
      </c>
      <c r="C505" s="1" t="str">
        <f>"عطشاني"</f>
        <v>عطشاني</v>
      </c>
      <c r="D505" s="1" t="str">
        <f>"2990780262"</f>
        <v>2990780262</v>
      </c>
    </row>
    <row r="506" spans="1:4" x14ac:dyDescent="0.2">
      <c r="A506" s="1" t="str">
        <f>"00581"</f>
        <v>00581</v>
      </c>
      <c r="B506" s="1" t="str">
        <f>"رضا"</f>
        <v>رضا</v>
      </c>
      <c r="C506" s="1" t="str">
        <f>"بنشاخته"</f>
        <v>بنشاخته</v>
      </c>
      <c r="D506" s="1" t="str">
        <f>"3559488044"</f>
        <v>3559488044</v>
      </c>
    </row>
    <row r="507" spans="1:4" x14ac:dyDescent="0.2">
      <c r="A507" s="1" t="str">
        <f>"00582"</f>
        <v>00582</v>
      </c>
      <c r="B507" s="1" t="str">
        <f>"مصطفي"</f>
        <v>مصطفي</v>
      </c>
      <c r="C507" s="1" t="str">
        <f>"روانستان"</f>
        <v>روانستان</v>
      </c>
      <c r="D507" s="1" t="str">
        <f>"3490024508"</f>
        <v>3490024508</v>
      </c>
    </row>
    <row r="508" spans="1:4" x14ac:dyDescent="0.2">
      <c r="A508" s="1" t="str">
        <f>"00583"</f>
        <v>00583</v>
      </c>
      <c r="B508" s="1" t="str">
        <f>"علي حسين"</f>
        <v>علي حسين</v>
      </c>
      <c r="C508" s="1" t="str">
        <f>"طاهري كلاني"</f>
        <v>طاهري كلاني</v>
      </c>
      <c r="D508" s="1" t="str">
        <f>"6169765704"</f>
        <v>6169765704</v>
      </c>
    </row>
    <row r="509" spans="1:4" x14ac:dyDescent="0.2">
      <c r="A509" s="1" t="str">
        <f>"00584"</f>
        <v>00584</v>
      </c>
      <c r="B509" s="1" t="str">
        <f>"علي"</f>
        <v>علي</v>
      </c>
      <c r="C509" s="1" t="str">
        <f>"علوي راد"</f>
        <v>علوي راد</v>
      </c>
      <c r="D509" s="1" t="str">
        <f>"3559451965"</f>
        <v>3559451965</v>
      </c>
    </row>
    <row r="510" spans="1:4" x14ac:dyDescent="0.2">
      <c r="A510" s="1" t="str">
        <f>"00585"</f>
        <v>00585</v>
      </c>
      <c r="B510" s="1" t="str">
        <f>"سيد حسن"</f>
        <v>سيد حسن</v>
      </c>
      <c r="C510" s="1" t="str">
        <f>"افسرده فرد"</f>
        <v>افسرده فرد</v>
      </c>
      <c r="D510" s="1" t="str">
        <f>"3500899005"</f>
        <v>3500899005</v>
      </c>
    </row>
    <row r="511" spans="1:4" x14ac:dyDescent="0.2">
      <c r="A511" s="1" t="str">
        <f>"00586"</f>
        <v>00586</v>
      </c>
      <c r="B511" s="1" t="str">
        <f>"رضا"</f>
        <v>رضا</v>
      </c>
      <c r="C511" s="1" t="str">
        <f>"بازدار"</f>
        <v>بازدار</v>
      </c>
      <c r="D511" s="1" t="str">
        <f>"3501357151"</f>
        <v>3501357151</v>
      </c>
    </row>
    <row r="512" spans="1:4" x14ac:dyDescent="0.2">
      <c r="A512" s="1" t="str">
        <f>"00587"</f>
        <v>00587</v>
      </c>
      <c r="B512" s="1" t="str">
        <f>"محمود"</f>
        <v>محمود</v>
      </c>
      <c r="C512" s="1" t="str">
        <f>"كرم زاده"</f>
        <v>كرم زاده</v>
      </c>
      <c r="D512" s="1" t="str">
        <f>"6109634166"</f>
        <v>6109634166</v>
      </c>
    </row>
    <row r="513" spans="1:4" x14ac:dyDescent="0.2">
      <c r="A513" s="1" t="str">
        <f>"00588"</f>
        <v>00588</v>
      </c>
      <c r="B513" s="1" t="str">
        <f>"عليرضا"</f>
        <v>عليرضا</v>
      </c>
      <c r="C513" s="1" t="str">
        <f>"جماله"</f>
        <v>جماله</v>
      </c>
      <c r="D513" s="1" t="str">
        <f>"3500904262"</f>
        <v>3500904262</v>
      </c>
    </row>
    <row r="514" spans="1:4" x14ac:dyDescent="0.2">
      <c r="A514" s="1" t="str">
        <f>"00589"</f>
        <v>00589</v>
      </c>
      <c r="B514" s="1" t="str">
        <f>"محمد"</f>
        <v>محمد</v>
      </c>
      <c r="C514" s="1" t="str">
        <f>"تمدن آرا"</f>
        <v>تمدن آرا</v>
      </c>
      <c r="D514" s="1" t="str">
        <f>"2298034125"</f>
        <v>2298034125</v>
      </c>
    </row>
    <row r="515" spans="1:4" x14ac:dyDescent="0.2">
      <c r="A515" s="1" t="str">
        <f>"00590"</f>
        <v>00590</v>
      </c>
      <c r="B515" s="1" t="str">
        <f>"شكراله"</f>
        <v>شكراله</v>
      </c>
      <c r="C515" s="1" t="str">
        <f>"حقيقي"</f>
        <v>حقيقي</v>
      </c>
      <c r="D515" s="1" t="str">
        <f>"3501595875"</f>
        <v>3501595875</v>
      </c>
    </row>
    <row r="516" spans="1:4" x14ac:dyDescent="0.2">
      <c r="A516" s="1" t="str">
        <f>"00591"</f>
        <v>00591</v>
      </c>
      <c r="B516" s="1" t="str">
        <f>"سيد مهدي"</f>
        <v>سيد مهدي</v>
      </c>
      <c r="C516" s="1" t="str">
        <f>"موسوي"</f>
        <v>موسوي</v>
      </c>
      <c r="D516" s="1" t="str">
        <f>"5329905168"</f>
        <v>5329905168</v>
      </c>
    </row>
    <row r="517" spans="1:4" x14ac:dyDescent="0.2">
      <c r="A517" s="1" t="str">
        <f>"00594"</f>
        <v>00594</v>
      </c>
      <c r="B517" s="1" t="str">
        <f>"مهدي"</f>
        <v>مهدي</v>
      </c>
      <c r="C517" s="1" t="str">
        <f>"احمديان مفرد"</f>
        <v>احمديان مفرد</v>
      </c>
      <c r="D517" s="1" t="str">
        <f>"0451137094"</f>
        <v>0451137094</v>
      </c>
    </row>
    <row r="518" spans="1:4" x14ac:dyDescent="0.2">
      <c r="A518" s="1" t="str">
        <f>"00595"</f>
        <v>00595</v>
      </c>
      <c r="B518" s="1" t="str">
        <f>"امين"</f>
        <v>امين</v>
      </c>
      <c r="C518" s="1" t="str">
        <f>"ارجمندي"</f>
        <v>ارجمندي</v>
      </c>
      <c r="D518" s="1" t="str">
        <f>"5479917528"</f>
        <v>5479917528</v>
      </c>
    </row>
    <row r="519" spans="1:4" x14ac:dyDescent="0.2">
      <c r="A519" s="1" t="str">
        <f>"00600"</f>
        <v>00600</v>
      </c>
      <c r="B519" s="1" t="str">
        <f>"اسماعيل"</f>
        <v>اسماعيل</v>
      </c>
      <c r="C519" s="1" t="str">
        <f>"هويداپور"</f>
        <v>هويداپور</v>
      </c>
      <c r="D519" s="1" t="str">
        <f>"3501177933"</f>
        <v>3501177933</v>
      </c>
    </row>
    <row r="520" spans="1:4" x14ac:dyDescent="0.2">
      <c r="A520" s="1" t="str">
        <f>"00601"</f>
        <v>00601</v>
      </c>
      <c r="B520" s="1" t="str">
        <f>"وحيد"</f>
        <v>وحيد</v>
      </c>
      <c r="C520" s="1" t="str">
        <f>"پاکروان"</f>
        <v>پاکروان</v>
      </c>
      <c r="D520" s="1" t="str">
        <f>"3521263614"</f>
        <v>3521263614</v>
      </c>
    </row>
    <row r="521" spans="1:4" x14ac:dyDescent="0.2">
      <c r="A521" s="1" t="str">
        <f>"00602"</f>
        <v>00602</v>
      </c>
      <c r="B521" s="1" t="str">
        <f>"زينب"</f>
        <v>زينب</v>
      </c>
      <c r="C521" s="1" t="str">
        <f>"صمديان مطلق"</f>
        <v>صمديان مطلق</v>
      </c>
      <c r="D521" s="1" t="str">
        <f>"3501063970"</f>
        <v>3501063970</v>
      </c>
    </row>
    <row r="522" spans="1:4" x14ac:dyDescent="0.2">
      <c r="A522" s="1" t="str">
        <f>"00603"</f>
        <v>00603</v>
      </c>
      <c r="B522" s="1" t="str">
        <f>"اسماعيل"</f>
        <v>اسماعيل</v>
      </c>
      <c r="C522" s="1" t="str">
        <f>"قاسمي خواه"</f>
        <v>قاسمي خواه</v>
      </c>
      <c r="D522" s="1" t="str">
        <f>"4199727817"</f>
        <v>4199727817</v>
      </c>
    </row>
    <row r="523" spans="1:4" x14ac:dyDescent="0.2">
      <c r="A523" s="1" t="str">
        <f>"00604"</f>
        <v>00604</v>
      </c>
      <c r="B523" s="1" t="str">
        <f>"مهدي"</f>
        <v>مهدي</v>
      </c>
      <c r="C523" s="1" t="str">
        <f>"اسدي"</f>
        <v>اسدي</v>
      </c>
      <c r="D523" s="1" t="str">
        <f>"2299652280"</f>
        <v>2299652280</v>
      </c>
    </row>
    <row r="524" spans="1:4" x14ac:dyDescent="0.2">
      <c r="A524" s="1" t="str">
        <f>"00606"</f>
        <v>00606</v>
      </c>
      <c r="B524" s="1" t="str">
        <f>"محمدابراهيم"</f>
        <v>محمدابراهيم</v>
      </c>
      <c r="C524" s="1" t="str">
        <f>"اسمعيل پور"</f>
        <v>اسمعيل پور</v>
      </c>
      <c r="D524" s="1" t="str">
        <f>"3521181499"</f>
        <v>3521181499</v>
      </c>
    </row>
    <row r="525" spans="1:4" x14ac:dyDescent="0.2">
      <c r="A525" s="1" t="str">
        <f>"00607"</f>
        <v>00607</v>
      </c>
      <c r="B525" s="1" t="str">
        <f>"امين"</f>
        <v>امين</v>
      </c>
      <c r="C525" s="1" t="str">
        <f>"افخمي نسب"</f>
        <v>افخمي نسب</v>
      </c>
      <c r="D525" s="1" t="str">
        <f>"2280414236"</f>
        <v>2280414236</v>
      </c>
    </row>
    <row r="526" spans="1:4" x14ac:dyDescent="0.2">
      <c r="A526" s="1" t="str">
        <f>"00608"</f>
        <v>00608</v>
      </c>
      <c r="B526" s="1" t="str">
        <f>"مجتبي"</f>
        <v>مجتبي</v>
      </c>
      <c r="C526" s="1" t="str">
        <f>"بازدار"</f>
        <v>بازدار</v>
      </c>
      <c r="D526" s="1" t="str">
        <f>"3501553412"</f>
        <v>3501553412</v>
      </c>
    </row>
    <row r="527" spans="1:4" x14ac:dyDescent="0.2">
      <c r="A527" s="1" t="str">
        <f>"00609"</f>
        <v>00609</v>
      </c>
      <c r="B527" s="1" t="str">
        <f>"ناصر"</f>
        <v>ناصر</v>
      </c>
      <c r="C527" s="1" t="str">
        <f>"بحراني"</f>
        <v>بحراني</v>
      </c>
      <c r="D527" s="1" t="str">
        <f>"3501575361"</f>
        <v>3501575361</v>
      </c>
    </row>
    <row r="528" spans="1:4" x14ac:dyDescent="0.2">
      <c r="A528" s="1" t="str">
        <f>"00613"</f>
        <v>00613</v>
      </c>
      <c r="B528" s="1" t="str">
        <f>"سعيد"</f>
        <v>سعيد</v>
      </c>
      <c r="C528" s="1" t="str">
        <f>"جوکار"</f>
        <v>جوکار</v>
      </c>
      <c r="D528" s="1" t="str">
        <f>"2560020688"</f>
        <v>2560020688</v>
      </c>
    </row>
    <row r="529" spans="1:4" x14ac:dyDescent="0.2">
      <c r="A529" s="1" t="str">
        <f>"00614"</f>
        <v>00614</v>
      </c>
      <c r="B529" s="1" t="str">
        <f>"مجتبي"</f>
        <v>مجتبي</v>
      </c>
      <c r="C529" s="1" t="str">
        <f>"حسني"</f>
        <v>حسني</v>
      </c>
      <c r="D529" s="1" t="str">
        <f>"2500145476"</f>
        <v>2500145476</v>
      </c>
    </row>
    <row r="530" spans="1:4" x14ac:dyDescent="0.2">
      <c r="A530" s="1" t="str">
        <f>"00616"</f>
        <v>00616</v>
      </c>
      <c r="B530" s="1" t="str">
        <f>"حامد"</f>
        <v>حامد</v>
      </c>
      <c r="C530" s="1" t="str">
        <f>"حسين زاده"</f>
        <v>حسين زاده</v>
      </c>
      <c r="D530" s="1" t="str">
        <f>"0759955174"</f>
        <v>0759955174</v>
      </c>
    </row>
    <row r="531" spans="1:4" x14ac:dyDescent="0.2">
      <c r="A531" s="1" t="str">
        <f>"00617"</f>
        <v>00617</v>
      </c>
      <c r="B531" s="1" t="str">
        <f>"صادق"</f>
        <v>صادق</v>
      </c>
      <c r="C531" s="1" t="str">
        <f>"دارابي"</f>
        <v>دارابي</v>
      </c>
      <c r="D531" s="1" t="str">
        <f>"2392063079"</f>
        <v>2392063079</v>
      </c>
    </row>
    <row r="532" spans="1:4" x14ac:dyDescent="0.2">
      <c r="A532" s="1" t="str">
        <f>"00618"</f>
        <v>00618</v>
      </c>
      <c r="B532" s="1" t="str">
        <f>"صادق"</f>
        <v>صادق</v>
      </c>
      <c r="C532" s="1" t="str">
        <f>"داودي"</f>
        <v>داودي</v>
      </c>
      <c r="D532" s="1" t="str">
        <f>"2572578530"</f>
        <v>2572578530</v>
      </c>
    </row>
    <row r="533" spans="1:4" x14ac:dyDescent="0.2">
      <c r="A533" s="1" t="str">
        <f>"00619"</f>
        <v>00619</v>
      </c>
      <c r="B533" s="1" t="str">
        <f>"وحيد"</f>
        <v>وحيد</v>
      </c>
      <c r="C533" s="1" t="str">
        <f>"دردي"</f>
        <v>دردي</v>
      </c>
      <c r="D533" s="1" t="str">
        <f>"0083106911"</f>
        <v>0083106911</v>
      </c>
    </row>
    <row r="534" spans="1:4" x14ac:dyDescent="0.2">
      <c r="A534" s="1" t="str">
        <f>"00620"</f>
        <v>00620</v>
      </c>
      <c r="B534" s="1" t="str">
        <f>"سروش"</f>
        <v>سروش</v>
      </c>
      <c r="C534" s="1" t="str">
        <f>"دهقان"</f>
        <v>دهقان</v>
      </c>
      <c r="D534" s="1" t="str">
        <f>"2559876825"</f>
        <v>2559876825</v>
      </c>
    </row>
    <row r="535" spans="1:4" x14ac:dyDescent="0.2">
      <c r="A535" s="1" t="str">
        <f>"00621"</f>
        <v>00621</v>
      </c>
      <c r="B535" s="1" t="str">
        <f>"سيده فاطمه"</f>
        <v>سيده فاطمه</v>
      </c>
      <c r="C535" s="1" t="str">
        <f>"رباني زاده"</f>
        <v>رباني زاده</v>
      </c>
      <c r="D535" s="1" t="str">
        <f>"1740800265"</f>
        <v>1740800265</v>
      </c>
    </row>
    <row r="536" spans="1:4" x14ac:dyDescent="0.2">
      <c r="A536" s="1" t="str">
        <f>"00622"</f>
        <v>00622</v>
      </c>
      <c r="B536" s="1" t="str">
        <f>"حسين"</f>
        <v>حسين</v>
      </c>
      <c r="C536" s="1" t="str">
        <f>"رشيدي بد"</f>
        <v>رشيدي بد</v>
      </c>
      <c r="D536" s="1" t="str">
        <f>"2530049831"</f>
        <v>2530049831</v>
      </c>
    </row>
    <row r="537" spans="1:4" x14ac:dyDescent="0.2">
      <c r="A537" s="1" t="str">
        <f>"00623"</f>
        <v>00623</v>
      </c>
      <c r="B537" s="1" t="str">
        <f>"فضل اله"</f>
        <v>فضل اله</v>
      </c>
      <c r="C537" s="1" t="str">
        <f>"رضواني نيا"</f>
        <v>رضواني نيا</v>
      </c>
      <c r="D537" s="1" t="str">
        <f>"5299970013"</f>
        <v>5299970013</v>
      </c>
    </row>
    <row r="538" spans="1:4" x14ac:dyDescent="0.2">
      <c r="A538" s="1" t="str">
        <f>"00624"</f>
        <v>00624</v>
      </c>
      <c r="B538" s="1" t="str">
        <f>"مينا"</f>
        <v>مينا</v>
      </c>
      <c r="C538" s="1" t="str">
        <f>"زائري"</f>
        <v>زائري</v>
      </c>
      <c r="D538" s="1" t="str">
        <f>"3549930690"</f>
        <v>3549930690</v>
      </c>
    </row>
    <row r="539" spans="1:4" x14ac:dyDescent="0.2">
      <c r="A539" s="1" t="str">
        <f>"00625"</f>
        <v>00625</v>
      </c>
      <c r="B539" s="1" t="str">
        <f>"رضا"</f>
        <v>رضا</v>
      </c>
      <c r="C539" s="1" t="str">
        <f>"زنده بودي"</f>
        <v>زنده بودي</v>
      </c>
      <c r="D539" s="1" t="str">
        <f>"3501454929"</f>
        <v>3501454929</v>
      </c>
    </row>
    <row r="540" spans="1:4" x14ac:dyDescent="0.2">
      <c r="A540" s="1" t="str">
        <f>"00626"</f>
        <v>00626</v>
      </c>
      <c r="B540" s="1" t="str">
        <f>"عباد الله"</f>
        <v>عباد الله</v>
      </c>
      <c r="C540" s="1" t="str">
        <f>"سلطاني"</f>
        <v>سلطاني</v>
      </c>
      <c r="D540" s="1" t="str">
        <f>"2433143470"</f>
        <v>2433143470</v>
      </c>
    </row>
    <row r="541" spans="1:4" x14ac:dyDescent="0.2">
      <c r="A541" s="1" t="str">
        <f>"00627"</f>
        <v>00627</v>
      </c>
      <c r="B541" s="1" t="str">
        <f>"مريم"</f>
        <v>مريم</v>
      </c>
      <c r="C541" s="1" t="str">
        <f>"صفاريان"</f>
        <v>صفاريان</v>
      </c>
      <c r="D541" s="1" t="str">
        <f>"2371992747"</f>
        <v>2371992747</v>
      </c>
    </row>
    <row r="542" spans="1:4" x14ac:dyDescent="0.2">
      <c r="A542" s="1" t="str">
        <f>"00628"</f>
        <v>00628</v>
      </c>
      <c r="B542" s="1" t="str">
        <f>"رضا"</f>
        <v>رضا</v>
      </c>
      <c r="C542" s="1" t="str">
        <f>"صفري"</f>
        <v>صفري</v>
      </c>
      <c r="D542" s="1" t="str">
        <f>"3559777186"</f>
        <v>3559777186</v>
      </c>
    </row>
    <row r="543" spans="1:4" x14ac:dyDescent="0.2">
      <c r="A543" s="1" t="str">
        <f>"00629"</f>
        <v>00629</v>
      </c>
      <c r="B543" s="1" t="str">
        <f>"علي اکبر"</f>
        <v>علي اکبر</v>
      </c>
      <c r="C543" s="1" t="str">
        <f>"غلامي چنگلوايي"</f>
        <v>غلامي چنگلوايي</v>
      </c>
      <c r="D543" s="1" t="str">
        <f>"1861729383"</f>
        <v>1861729383</v>
      </c>
    </row>
    <row r="544" spans="1:4" x14ac:dyDescent="0.2">
      <c r="A544" s="1" t="str">
        <f>"00630"</f>
        <v>00630</v>
      </c>
      <c r="B544" s="1" t="str">
        <f>"عباس"</f>
        <v>عباس</v>
      </c>
      <c r="C544" s="1" t="str">
        <f>"قادري"</f>
        <v>قادري</v>
      </c>
      <c r="D544" s="1" t="str">
        <f>"3521266249"</f>
        <v>3521266249</v>
      </c>
    </row>
    <row r="545" spans="1:4" x14ac:dyDescent="0.2">
      <c r="A545" s="1" t="str">
        <f>"00631"</f>
        <v>00631</v>
      </c>
      <c r="B545" s="1" t="str">
        <f>"احمد"</f>
        <v>احمد</v>
      </c>
      <c r="C545" s="1" t="str">
        <f>"كشت ريز"</f>
        <v>كشت ريز</v>
      </c>
      <c r="D545" s="1" t="str">
        <f>"3500379613"</f>
        <v>3500379613</v>
      </c>
    </row>
    <row r="546" spans="1:4" x14ac:dyDescent="0.2">
      <c r="A546" s="1" t="str">
        <f>"00632"</f>
        <v>00632</v>
      </c>
      <c r="B546" s="1" t="str">
        <f>"احمدرضا"</f>
        <v>احمدرضا</v>
      </c>
      <c r="C546" s="1" t="str">
        <f>"گل بهار حقيقي"</f>
        <v>گل بهار حقيقي</v>
      </c>
      <c r="D546" s="1" t="str">
        <f>"2300856573"</f>
        <v>2300856573</v>
      </c>
    </row>
    <row r="547" spans="1:4" x14ac:dyDescent="0.2">
      <c r="A547" s="1" t="str">
        <f>"00634"</f>
        <v>00634</v>
      </c>
      <c r="B547" s="1" t="str">
        <f>"امير"</f>
        <v>امير</v>
      </c>
      <c r="C547" s="1" t="str">
        <f>"ماهوتي"</f>
        <v>ماهوتي</v>
      </c>
      <c r="D547" s="1" t="str">
        <f>"1931068771"</f>
        <v>1931068771</v>
      </c>
    </row>
    <row r="548" spans="1:4" x14ac:dyDescent="0.2">
      <c r="A548" s="1" t="str">
        <f>"00635"</f>
        <v>00635</v>
      </c>
      <c r="B548" s="1" t="str">
        <f>"احسان"</f>
        <v>احسان</v>
      </c>
      <c r="C548" s="1" t="str">
        <f>"محبي"</f>
        <v>محبي</v>
      </c>
      <c r="D548" s="1" t="str">
        <f>"6549902592"</f>
        <v>6549902592</v>
      </c>
    </row>
    <row r="549" spans="1:4" x14ac:dyDescent="0.2">
      <c r="A549" s="1" t="str">
        <f>"00636"</f>
        <v>00636</v>
      </c>
      <c r="B549" s="1" t="str">
        <f>"حميد"</f>
        <v>حميد</v>
      </c>
      <c r="C549" s="1" t="str">
        <f>"محمدي"</f>
        <v>محمدي</v>
      </c>
      <c r="D549" s="1" t="str">
        <f>"2372594273"</f>
        <v>2372594273</v>
      </c>
    </row>
    <row r="550" spans="1:4" x14ac:dyDescent="0.2">
      <c r="A550" s="1" t="str">
        <f>"00637"</f>
        <v>00637</v>
      </c>
      <c r="B550" s="1" t="str">
        <f>"مصطفي"</f>
        <v>مصطفي</v>
      </c>
      <c r="C550" s="1" t="str">
        <f>"مرادپور"</f>
        <v>مرادپور</v>
      </c>
      <c r="D550" s="1" t="str">
        <f>"5130009339"</f>
        <v>5130009339</v>
      </c>
    </row>
    <row r="551" spans="1:4" x14ac:dyDescent="0.2">
      <c r="A551" s="1" t="str">
        <f>"00638"</f>
        <v>00638</v>
      </c>
      <c r="B551" s="1" t="str">
        <f>"عبدالرسول"</f>
        <v>عبدالرسول</v>
      </c>
      <c r="C551" s="1" t="str">
        <f>"مهدي پور"</f>
        <v>مهدي پور</v>
      </c>
      <c r="D551" s="1" t="str">
        <f>"2433210429"</f>
        <v>2433210429</v>
      </c>
    </row>
    <row r="552" spans="1:4" x14ac:dyDescent="0.2">
      <c r="A552" s="1" t="str">
        <f>"00639"</f>
        <v>00639</v>
      </c>
      <c r="B552" s="1" t="str">
        <f>"امين"</f>
        <v>امين</v>
      </c>
      <c r="C552" s="1" t="str">
        <f>"ناصرپور"</f>
        <v>ناصرپور</v>
      </c>
      <c r="D552" s="1" t="str">
        <f>"0012438243"</f>
        <v>0012438243</v>
      </c>
    </row>
    <row r="553" spans="1:4" x14ac:dyDescent="0.2">
      <c r="A553" s="1" t="str">
        <f>"00640"</f>
        <v>00640</v>
      </c>
      <c r="B553" s="1" t="str">
        <f>"فرزاد"</f>
        <v>فرزاد</v>
      </c>
      <c r="C553" s="1" t="str">
        <f>"نجمي جعفرلو"</f>
        <v>نجمي جعفرلو</v>
      </c>
      <c r="D553" s="1" t="str">
        <f>"2280500647"</f>
        <v>2280500647</v>
      </c>
    </row>
    <row r="554" spans="1:4" x14ac:dyDescent="0.2">
      <c r="A554" s="1" t="str">
        <f>"00641"</f>
        <v>00641</v>
      </c>
      <c r="B554" s="1" t="str">
        <f>"سيدمحمد"</f>
        <v>سيدمحمد</v>
      </c>
      <c r="C554" s="1" t="str">
        <f>"نصيري سلوشي"</f>
        <v>نصيري سلوشي</v>
      </c>
      <c r="D554" s="1" t="str">
        <f>"2700026659"</f>
        <v>2700026659</v>
      </c>
    </row>
    <row r="555" spans="1:4" x14ac:dyDescent="0.2">
      <c r="A555" s="1" t="str">
        <f>"00642"</f>
        <v>00642</v>
      </c>
      <c r="B555" s="1" t="str">
        <f>"رضا"</f>
        <v>رضا</v>
      </c>
      <c r="C555" s="1" t="str">
        <f>"همتي"</f>
        <v>همتي</v>
      </c>
      <c r="D555" s="1" t="str">
        <f>"2452245003"</f>
        <v>2452245003</v>
      </c>
    </row>
    <row r="556" spans="1:4" x14ac:dyDescent="0.2">
      <c r="A556" s="1" t="str">
        <f>"00643"</f>
        <v>00643</v>
      </c>
      <c r="B556" s="1" t="str">
        <f>"طيبه"</f>
        <v>طيبه</v>
      </c>
      <c r="C556" s="1" t="str">
        <f>"هنري فر"</f>
        <v>هنري فر</v>
      </c>
      <c r="D556" s="1" t="str">
        <f>"3501426038"</f>
        <v>3501426038</v>
      </c>
    </row>
    <row r="557" spans="1:4" x14ac:dyDescent="0.2">
      <c r="A557" s="1" t="str">
        <f>"00644"</f>
        <v>00644</v>
      </c>
      <c r="B557" s="1" t="str">
        <f>"امير"</f>
        <v>امير</v>
      </c>
      <c r="C557" s="1" t="str">
        <f>"ابراهيمي کلهرودي"</f>
        <v>ابراهيمي کلهرودي</v>
      </c>
      <c r="D557" s="1" t="str">
        <f>"1289618097"</f>
        <v>1289618097</v>
      </c>
    </row>
    <row r="558" spans="1:4" x14ac:dyDescent="0.2">
      <c r="A558" s="1" t="str">
        <f>"00645"</f>
        <v>00645</v>
      </c>
      <c r="B558" s="1" t="str">
        <f>"جليل"</f>
        <v>جليل</v>
      </c>
      <c r="C558" s="1" t="str">
        <f>"محرزي"</f>
        <v>محرزي</v>
      </c>
      <c r="D558" s="1" t="str">
        <f>"3500322298"</f>
        <v>3500322298</v>
      </c>
    </row>
    <row r="559" spans="1:4" x14ac:dyDescent="0.2">
      <c r="A559" s="1" t="str">
        <f>"00646"</f>
        <v>00646</v>
      </c>
      <c r="B559" s="1" t="str">
        <f>"نعيم"</f>
        <v>نعيم</v>
      </c>
      <c r="C559" s="1" t="str">
        <f>"غنچه"</f>
        <v>غنچه</v>
      </c>
      <c r="D559" s="1" t="str">
        <f>"1990199356"</f>
        <v>1990199356</v>
      </c>
    </row>
    <row r="560" spans="1:4" x14ac:dyDescent="0.2">
      <c r="A560" s="1" t="str">
        <f>"00648"</f>
        <v>00648</v>
      </c>
      <c r="B560" s="1" t="str">
        <f>"مسعود"</f>
        <v>مسعود</v>
      </c>
      <c r="C560" s="1" t="str">
        <f>"سليماني"</f>
        <v>سليماني</v>
      </c>
      <c r="D560" s="1" t="str">
        <f>"1817194070"</f>
        <v>1817194070</v>
      </c>
    </row>
    <row r="561" spans="1:4" x14ac:dyDescent="0.2">
      <c r="A561" s="1" t="str">
        <f>"00649"</f>
        <v>00649</v>
      </c>
      <c r="B561" s="1" t="str">
        <f>"فريبا"</f>
        <v>فريبا</v>
      </c>
      <c r="C561" s="1" t="str">
        <f>"صيانت"</f>
        <v>صيانت</v>
      </c>
      <c r="D561" s="1" t="str">
        <f>"2295248922"</f>
        <v>2295248922</v>
      </c>
    </row>
    <row r="562" spans="1:4" x14ac:dyDescent="0.2">
      <c r="A562" s="1" t="str">
        <f>"00650"</f>
        <v>00650</v>
      </c>
      <c r="B562" s="1" t="str">
        <f>"ليلا"</f>
        <v>ليلا</v>
      </c>
      <c r="C562" s="1" t="str">
        <f>"قاسمي فر"</f>
        <v>قاسمي فر</v>
      </c>
      <c r="D562" s="1" t="str">
        <f>"4679660325"</f>
        <v>4679660325</v>
      </c>
    </row>
    <row r="563" spans="1:4" x14ac:dyDescent="0.2">
      <c r="A563" s="1" t="str">
        <f>"00651"</f>
        <v>00651</v>
      </c>
      <c r="B563" s="1" t="str">
        <f>"عبدالرسول"</f>
        <v>عبدالرسول</v>
      </c>
      <c r="C563" s="1" t="str">
        <f>"حاجياني"</f>
        <v>حاجياني</v>
      </c>
      <c r="D563" s="1" t="str">
        <f>"3559960991"</f>
        <v>3559960991</v>
      </c>
    </row>
    <row r="564" spans="1:4" x14ac:dyDescent="0.2">
      <c r="A564" s="1" t="str">
        <f>"00652"</f>
        <v>00652</v>
      </c>
      <c r="B564" s="1" t="str">
        <f>"حسين"</f>
        <v>حسين</v>
      </c>
      <c r="C564" s="1" t="str">
        <f>"انصاري"</f>
        <v>انصاري</v>
      </c>
      <c r="D564" s="1" t="str">
        <f>"3501072872"</f>
        <v>3501072872</v>
      </c>
    </row>
    <row r="565" spans="1:4" x14ac:dyDescent="0.2">
      <c r="A565" s="1" t="str">
        <f>"00653"</f>
        <v>00653</v>
      </c>
      <c r="B565" s="1" t="str">
        <f>"حسين"</f>
        <v>حسين</v>
      </c>
      <c r="C565" s="1" t="str">
        <f>"حسن احمدي"</f>
        <v>حسن احمدي</v>
      </c>
      <c r="D565" s="1" t="str">
        <f>"3500973825"</f>
        <v>3500973825</v>
      </c>
    </row>
    <row r="566" spans="1:4" x14ac:dyDescent="0.2">
      <c r="A566" s="1" t="str">
        <f>"00654"</f>
        <v>00654</v>
      </c>
      <c r="B566" s="1" t="str">
        <f>"محمدرضا"</f>
        <v>محمدرضا</v>
      </c>
      <c r="C566" s="1" t="str">
        <f>"تاجي اشکفتکي"</f>
        <v>تاجي اشکفتکي</v>
      </c>
      <c r="D566" s="1" t="str">
        <f>"4623434605"</f>
        <v>4623434605</v>
      </c>
    </row>
    <row r="567" spans="1:4" x14ac:dyDescent="0.2">
      <c r="A567" s="1" t="str">
        <f>"00655"</f>
        <v>00655</v>
      </c>
      <c r="B567" s="1" t="str">
        <f>"عادل"</f>
        <v>عادل</v>
      </c>
      <c r="C567" s="1" t="str">
        <f>"رهامي"</f>
        <v>رهامي</v>
      </c>
      <c r="D567" s="1" t="str">
        <f>"6109914207"</f>
        <v>6109914207</v>
      </c>
    </row>
    <row r="568" spans="1:4" x14ac:dyDescent="0.2">
      <c r="A568" s="1" t="str">
        <f>"00656"</f>
        <v>00656</v>
      </c>
      <c r="B568" s="1" t="str">
        <f>"صادق"</f>
        <v>صادق</v>
      </c>
      <c r="C568" s="1" t="str">
        <f>"زارعي"</f>
        <v>زارعي</v>
      </c>
      <c r="D568" s="1" t="str">
        <f>"5329931665"</f>
        <v>5329931665</v>
      </c>
    </row>
    <row r="569" spans="1:4" x14ac:dyDescent="0.2">
      <c r="A569" s="1" t="str">
        <f>"00657"</f>
        <v>00657</v>
      </c>
      <c r="B569" s="1" t="str">
        <f>"اسماعيل"</f>
        <v>اسماعيل</v>
      </c>
      <c r="C569" s="1" t="str">
        <f>"شهرياري"</f>
        <v>شهرياري</v>
      </c>
      <c r="D569" s="1" t="str">
        <f>"3510023749"</f>
        <v>3510023749</v>
      </c>
    </row>
    <row r="570" spans="1:4" x14ac:dyDescent="0.2">
      <c r="A570" s="1" t="str">
        <f>"00658"</f>
        <v>00658</v>
      </c>
      <c r="B570" s="1" t="str">
        <f>"محمدرضا"</f>
        <v>محمدرضا</v>
      </c>
      <c r="C570" s="1" t="str">
        <f>"افشارنژاد"</f>
        <v>افشارنژاد</v>
      </c>
      <c r="D570" s="1" t="str">
        <f>"3539748830"</f>
        <v>3539748830</v>
      </c>
    </row>
    <row r="571" spans="1:4" x14ac:dyDescent="0.2">
      <c r="A571" s="1" t="str">
        <f>"00659"</f>
        <v>00659</v>
      </c>
      <c r="B571" s="1" t="str">
        <f>"فاضل"</f>
        <v>فاضل</v>
      </c>
      <c r="C571" s="1" t="str">
        <f>"فرخ زاد"</f>
        <v>فرخ زاد</v>
      </c>
      <c r="D571" s="1" t="str">
        <f>"3520869152"</f>
        <v>3520869152</v>
      </c>
    </row>
    <row r="572" spans="1:4" x14ac:dyDescent="0.2">
      <c r="A572" s="1" t="str">
        <f>"00660"</f>
        <v>00660</v>
      </c>
      <c r="B572" s="1" t="str">
        <f>"عبدالرسول"</f>
        <v>عبدالرسول</v>
      </c>
      <c r="C572" s="1" t="str">
        <f>"محمدي"</f>
        <v>محمدي</v>
      </c>
      <c r="D572" s="1" t="str">
        <f>"3501541392"</f>
        <v>3501541392</v>
      </c>
    </row>
    <row r="573" spans="1:4" x14ac:dyDescent="0.2">
      <c r="A573" s="1" t="str">
        <f>"00661"</f>
        <v>00661</v>
      </c>
      <c r="B573" s="1" t="str">
        <f>"جواد"</f>
        <v>جواد</v>
      </c>
      <c r="C573" s="1" t="str">
        <f>"حسين زاده"</f>
        <v>حسين زاده</v>
      </c>
      <c r="D573" s="1" t="str">
        <f>"2451688874"</f>
        <v>2451688874</v>
      </c>
    </row>
    <row r="574" spans="1:4" x14ac:dyDescent="0.2">
      <c r="A574" s="1" t="str">
        <f>"00662"</f>
        <v>00662</v>
      </c>
      <c r="B574" s="1" t="str">
        <f>"نجف"</f>
        <v>نجف</v>
      </c>
      <c r="C574" s="1" t="str">
        <f>"ابراهيم زاده"</f>
        <v>ابراهيم زاده</v>
      </c>
      <c r="D574" s="1" t="str">
        <f>"3521219739"</f>
        <v>3521219739</v>
      </c>
    </row>
    <row r="575" spans="1:4" x14ac:dyDescent="0.2">
      <c r="A575" s="1" t="str">
        <f>"00663"</f>
        <v>00663</v>
      </c>
      <c r="B575" s="1" t="str">
        <f>"بهرام"</f>
        <v>بهرام</v>
      </c>
      <c r="C575" s="1" t="str">
        <f>"زارعي"</f>
        <v>زارعي</v>
      </c>
      <c r="D575" s="1" t="str">
        <f>"2370655615"</f>
        <v>2370655615</v>
      </c>
    </row>
    <row r="576" spans="1:4" x14ac:dyDescent="0.2">
      <c r="A576" s="1" t="str">
        <f>"00664"</f>
        <v>00664</v>
      </c>
      <c r="B576" s="1" t="str">
        <f>"حميد رضا"</f>
        <v>حميد رضا</v>
      </c>
      <c r="C576" s="1" t="str">
        <f>"دهقاني"</f>
        <v>دهقاني</v>
      </c>
      <c r="D576" s="1" t="str">
        <f>"6489977656"</f>
        <v>6489977656</v>
      </c>
    </row>
    <row r="577" spans="1:4" x14ac:dyDescent="0.2">
      <c r="A577" s="1" t="str">
        <f>"00665"</f>
        <v>00665</v>
      </c>
      <c r="B577" s="1" t="str">
        <f>"مجيد"</f>
        <v>مجيد</v>
      </c>
      <c r="C577" s="1" t="str">
        <f>"سميعي قصرالدشتي"</f>
        <v>سميعي قصرالدشتي</v>
      </c>
      <c r="D577" s="1" t="str">
        <f>"2300152800"</f>
        <v>2300152800</v>
      </c>
    </row>
    <row r="578" spans="1:4" x14ac:dyDescent="0.2">
      <c r="A578" s="1" t="str">
        <f>"00666"</f>
        <v>00666</v>
      </c>
      <c r="B578" s="1" t="str">
        <f>"زهرا"</f>
        <v>زهرا</v>
      </c>
      <c r="C578" s="1" t="str">
        <f>"دانشور"</f>
        <v>دانشور</v>
      </c>
      <c r="D578" s="1" t="str">
        <f>"2411648571"</f>
        <v>2411648571</v>
      </c>
    </row>
    <row r="579" spans="1:4" x14ac:dyDescent="0.2">
      <c r="A579" s="1" t="str">
        <f>"00667"</f>
        <v>00667</v>
      </c>
      <c r="B579" s="1" t="str">
        <f>"نصرالله"</f>
        <v>نصرالله</v>
      </c>
      <c r="C579" s="1" t="str">
        <f>"شکيبي نسب"</f>
        <v>شکيبي نسب</v>
      </c>
      <c r="D579" s="1" t="str">
        <f>"3539340343"</f>
        <v>3539340343</v>
      </c>
    </row>
    <row r="580" spans="1:4" x14ac:dyDescent="0.2">
      <c r="A580" s="1" t="str">
        <f>"00668"</f>
        <v>00668</v>
      </c>
      <c r="B580" s="1" t="str">
        <f>"عبدالکريم"</f>
        <v>عبدالکريم</v>
      </c>
      <c r="C580" s="1" t="str">
        <f>"صادقي پور"</f>
        <v>صادقي پور</v>
      </c>
      <c r="D580" s="1" t="str">
        <f>"3501481306"</f>
        <v>3501481306</v>
      </c>
    </row>
    <row r="581" spans="1:4" x14ac:dyDescent="0.2">
      <c r="A581" s="1" t="str">
        <f>"00669"</f>
        <v>00669</v>
      </c>
      <c r="B581" s="1" t="str">
        <f>"وحيد"</f>
        <v>وحيد</v>
      </c>
      <c r="C581" s="1" t="str">
        <f>"صالحي"</f>
        <v>صالحي</v>
      </c>
      <c r="D581" s="1" t="str">
        <f>"3540054766"</f>
        <v>3540054766</v>
      </c>
    </row>
    <row r="582" spans="1:4" x14ac:dyDescent="0.2">
      <c r="A582" s="1" t="str">
        <f>"00670"</f>
        <v>00670</v>
      </c>
      <c r="B582" s="1" t="str">
        <f>"احمد"</f>
        <v>احمد</v>
      </c>
      <c r="C582" s="1" t="str">
        <f>"صفا"</f>
        <v>صفا</v>
      </c>
      <c r="D582" s="1" t="str">
        <f>"3501582382"</f>
        <v>3501582382</v>
      </c>
    </row>
    <row r="583" spans="1:4" x14ac:dyDescent="0.2">
      <c r="A583" s="1" t="str">
        <f>"00671"</f>
        <v>00671</v>
      </c>
      <c r="B583" s="1" t="str">
        <f>"مهدي"</f>
        <v>مهدي</v>
      </c>
      <c r="C583" s="1" t="str">
        <f>"طاهري نيا"</f>
        <v>طاهري نيا</v>
      </c>
      <c r="D583" s="1" t="str">
        <f>"3501444648"</f>
        <v>3501444648</v>
      </c>
    </row>
    <row r="584" spans="1:4" x14ac:dyDescent="0.2">
      <c r="A584" s="1" t="str">
        <f>"00672"</f>
        <v>00672</v>
      </c>
      <c r="B584" s="1" t="str">
        <f>"محسن"</f>
        <v>محسن</v>
      </c>
      <c r="C584" s="1" t="str">
        <f>"عباس پور بحراني"</f>
        <v>عباس پور بحراني</v>
      </c>
      <c r="D584" s="1" t="str">
        <f>"3520988755"</f>
        <v>3520988755</v>
      </c>
    </row>
    <row r="585" spans="1:4" x14ac:dyDescent="0.2">
      <c r="A585" s="1" t="str">
        <f>"00674"</f>
        <v>00674</v>
      </c>
      <c r="B585" s="1" t="str">
        <f>"علي"</f>
        <v>علي</v>
      </c>
      <c r="C585" s="1" t="str">
        <f>"عدالت پور"</f>
        <v>عدالت پور</v>
      </c>
      <c r="D585" s="1" t="str">
        <f>"6109945781"</f>
        <v>6109945781</v>
      </c>
    </row>
    <row r="586" spans="1:4" x14ac:dyDescent="0.2">
      <c r="A586" s="1" t="str">
        <f>"00675"</f>
        <v>00675</v>
      </c>
      <c r="B586" s="1" t="str">
        <f>"قاسم"</f>
        <v>قاسم</v>
      </c>
      <c r="C586" s="1" t="str">
        <f>"علوي"</f>
        <v>علوي</v>
      </c>
      <c r="D586" s="1" t="str">
        <f>"3550059371"</f>
        <v>3550059371</v>
      </c>
    </row>
    <row r="587" spans="1:4" x14ac:dyDescent="0.2">
      <c r="A587" s="1" t="str">
        <f>"00676"</f>
        <v>00676</v>
      </c>
      <c r="B587" s="1" t="str">
        <f>"ياسين"</f>
        <v>ياسين</v>
      </c>
      <c r="C587" s="1" t="str">
        <f>"علوي راد"</f>
        <v>علوي راد</v>
      </c>
      <c r="D587" s="1" t="str">
        <f>"3550024045"</f>
        <v>3550024045</v>
      </c>
    </row>
    <row r="588" spans="1:4" x14ac:dyDescent="0.2">
      <c r="A588" s="1" t="str">
        <f>"00677"</f>
        <v>00677</v>
      </c>
      <c r="B588" s="1" t="str">
        <f>"رضا"</f>
        <v>رضا</v>
      </c>
      <c r="C588" s="1" t="str">
        <f>"ابراهيمي"</f>
        <v>ابراهيمي</v>
      </c>
      <c r="D588" s="1" t="str">
        <f>"3490163842"</f>
        <v>3490163842</v>
      </c>
    </row>
    <row r="589" spans="1:4" x14ac:dyDescent="0.2">
      <c r="A589" s="1" t="str">
        <f>"00680"</f>
        <v>00680</v>
      </c>
      <c r="B589" s="1" t="str">
        <f>"سجاد"</f>
        <v>سجاد</v>
      </c>
      <c r="C589" s="1" t="str">
        <f>"ارمي"</f>
        <v>ارمي</v>
      </c>
      <c r="D589" s="1" t="str">
        <f>"3521313050"</f>
        <v>3521313050</v>
      </c>
    </row>
    <row r="590" spans="1:4" x14ac:dyDescent="0.2">
      <c r="A590" s="1" t="str">
        <f>"00681"</f>
        <v>00681</v>
      </c>
      <c r="B590" s="1" t="str">
        <f>"علي"</f>
        <v>علي</v>
      </c>
      <c r="C590" s="1" t="str">
        <f>"اسمعيلي"</f>
        <v>اسمعيلي</v>
      </c>
      <c r="D590" s="1" t="str">
        <f>"5329849624"</f>
        <v>5329849624</v>
      </c>
    </row>
    <row r="591" spans="1:4" x14ac:dyDescent="0.2">
      <c r="A591" s="1" t="str">
        <f>"00682"</f>
        <v>00682</v>
      </c>
      <c r="B591" s="1" t="str">
        <f>"محمد"</f>
        <v>محمد</v>
      </c>
      <c r="C591" s="1" t="str">
        <f>"افتخار"</f>
        <v>افتخار</v>
      </c>
      <c r="D591" s="1" t="str">
        <f>"3510093941"</f>
        <v>3510093941</v>
      </c>
    </row>
    <row r="592" spans="1:4" x14ac:dyDescent="0.2">
      <c r="A592" s="1" t="str">
        <f>"00684"</f>
        <v>00684</v>
      </c>
      <c r="B592" s="1" t="str">
        <f>"مسعود"</f>
        <v>مسعود</v>
      </c>
      <c r="C592" s="1" t="str">
        <f>"اميني"</f>
        <v>اميني</v>
      </c>
      <c r="D592" s="1" t="str">
        <f>"3490027711"</f>
        <v>3490027711</v>
      </c>
    </row>
    <row r="593" spans="1:4" x14ac:dyDescent="0.2">
      <c r="A593" s="1" t="str">
        <f>"00685"</f>
        <v>00685</v>
      </c>
      <c r="B593" s="1" t="str">
        <f>"مهران"</f>
        <v>مهران</v>
      </c>
      <c r="C593" s="1" t="str">
        <f>"اميني"</f>
        <v>اميني</v>
      </c>
      <c r="D593" s="1" t="str">
        <f>"3501120605"</f>
        <v>3501120605</v>
      </c>
    </row>
    <row r="594" spans="1:4" x14ac:dyDescent="0.2">
      <c r="A594" s="1" t="str">
        <f>"00686"</f>
        <v>00686</v>
      </c>
      <c r="B594" s="1" t="str">
        <f>"مهدي"</f>
        <v>مهدي</v>
      </c>
      <c r="C594" s="1" t="str">
        <f>"باغباني"</f>
        <v>باغباني</v>
      </c>
      <c r="D594" s="1" t="str">
        <f>"3549754388"</f>
        <v>3549754388</v>
      </c>
    </row>
    <row r="595" spans="1:4" x14ac:dyDescent="0.2">
      <c r="A595" s="1" t="str">
        <f>"00687"</f>
        <v>00687</v>
      </c>
      <c r="B595" s="1" t="str">
        <f>"احسان"</f>
        <v>احسان</v>
      </c>
      <c r="C595" s="1" t="str">
        <f>"بختياري فرد"</f>
        <v>بختياري فرد</v>
      </c>
      <c r="D595" s="1" t="str">
        <f>"3501204817"</f>
        <v>3501204817</v>
      </c>
    </row>
    <row r="596" spans="1:4" x14ac:dyDescent="0.2">
      <c r="A596" s="1" t="str">
        <f>"00688"</f>
        <v>00688</v>
      </c>
      <c r="B596" s="1" t="str">
        <f>"محمد"</f>
        <v>محمد</v>
      </c>
      <c r="C596" s="1" t="str">
        <f>"برگهي"</f>
        <v>برگهي</v>
      </c>
      <c r="D596" s="1" t="str">
        <f>"2392250340"</f>
        <v>2392250340</v>
      </c>
    </row>
    <row r="597" spans="1:4" x14ac:dyDescent="0.2">
      <c r="A597" s="1" t="str">
        <f>"00689"</f>
        <v>00689</v>
      </c>
      <c r="B597" s="1" t="str">
        <f>"فرشيد"</f>
        <v>فرشيد</v>
      </c>
      <c r="C597" s="1" t="str">
        <f>"بوشهريان"</f>
        <v>بوشهريان</v>
      </c>
      <c r="D597" s="1" t="str">
        <f>"1818571234"</f>
        <v>1818571234</v>
      </c>
    </row>
    <row r="598" spans="1:4" x14ac:dyDescent="0.2">
      <c r="A598" s="1" t="str">
        <f>"00690"</f>
        <v>00690</v>
      </c>
      <c r="B598" s="1" t="str">
        <f>"بهروز"</f>
        <v>بهروز</v>
      </c>
      <c r="C598" s="1" t="str">
        <f>"پرويز"</f>
        <v>پرويز</v>
      </c>
      <c r="D598" s="1" t="str">
        <f>"3490198662"</f>
        <v>3490198662</v>
      </c>
    </row>
    <row r="599" spans="1:4" x14ac:dyDescent="0.2">
      <c r="A599" s="1" t="str">
        <f>"00691"</f>
        <v>00691</v>
      </c>
      <c r="B599" s="1" t="str">
        <f>"محمود"</f>
        <v>محمود</v>
      </c>
      <c r="C599" s="1" t="str">
        <f>"تمجيدي"</f>
        <v>تمجيدي</v>
      </c>
      <c r="D599" s="1" t="str">
        <f>"3500945368"</f>
        <v>3500945368</v>
      </c>
    </row>
    <row r="600" spans="1:4" x14ac:dyDescent="0.2">
      <c r="A600" s="1" t="str">
        <f>"00692"</f>
        <v>00692</v>
      </c>
      <c r="B600" s="1" t="str">
        <f>"محمد"</f>
        <v>محمد</v>
      </c>
      <c r="C600" s="1" t="str">
        <f>"تيموري"</f>
        <v>تيموري</v>
      </c>
      <c r="D600" s="1" t="str">
        <f>"3549891105"</f>
        <v>3549891105</v>
      </c>
    </row>
    <row r="601" spans="1:4" x14ac:dyDescent="0.2">
      <c r="A601" s="1" t="str">
        <f>"00693"</f>
        <v>00693</v>
      </c>
      <c r="B601" s="1" t="str">
        <f>"قاسم"</f>
        <v>قاسم</v>
      </c>
      <c r="C601" s="1" t="str">
        <f>"جالبوتي"</f>
        <v>جالبوتي</v>
      </c>
      <c r="D601" s="1" t="str">
        <f>"3501535058"</f>
        <v>3501535058</v>
      </c>
    </row>
    <row r="602" spans="1:4" x14ac:dyDescent="0.2">
      <c r="A602" s="1" t="str">
        <f>"00695"</f>
        <v>00695</v>
      </c>
      <c r="B602" s="1" t="str">
        <f>"جليل"</f>
        <v>جليل</v>
      </c>
      <c r="C602" s="1" t="str">
        <f>"جمالي"</f>
        <v>جمالي</v>
      </c>
      <c r="D602" s="1" t="str">
        <f>"3559919533"</f>
        <v>3559919533</v>
      </c>
    </row>
    <row r="603" spans="1:4" x14ac:dyDescent="0.2">
      <c r="A603" s="1" t="str">
        <f>"00697"</f>
        <v>00697</v>
      </c>
      <c r="B603" s="1" t="str">
        <f>"افضل"</f>
        <v>افضل</v>
      </c>
      <c r="C603" s="1" t="str">
        <f>"حسن پور"</f>
        <v>حسن پور</v>
      </c>
      <c r="D603" s="1" t="str">
        <f>"3510001842"</f>
        <v>3510001842</v>
      </c>
    </row>
    <row r="604" spans="1:4" x14ac:dyDescent="0.2">
      <c r="A604" s="1" t="str">
        <f>"00698"</f>
        <v>00698</v>
      </c>
      <c r="B604" s="1" t="str">
        <f>"سيدعلي"</f>
        <v>سيدعلي</v>
      </c>
      <c r="C604" s="1" t="str">
        <f>"حسيني ملائي"</f>
        <v>حسيني ملائي</v>
      </c>
      <c r="D604" s="1" t="str">
        <f>"1841784036"</f>
        <v>1841784036</v>
      </c>
    </row>
    <row r="605" spans="1:4" x14ac:dyDescent="0.2">
      <c r="A605" s="1" t="str">
        <f>"00699"</f>
        <v>00699</v>
      </c>
      <c r="B605" s="1" t="str">
        <f>"حسن"</f>
        <v>حسن</v>
      </c>
      <c r="C605" s="1" t="str">
        <f>"حيدريان"</f>
        <v>حيدريان</v>
      </c>
      <c r="D605" s="1" t="str">
        <f>"3550032803"</f>
        <v>3550032803</v>
      </c>
    </row>
    <row r="606" spans="1:4" x14ac:dyDescent="0.2">
      <c r="A606" s="1" t="str">
        <f>"00700"</f>
        <v>00700</v>
      </c>
      <c r="B606" s="1" t="str">
        <f>"مصطفي"</f>
        <v>مصطفي</v>
      </c>
      <c r="C606" s="1" t="str">
        <f>"خاتومه"</f>
        <v>خاتومه</v>
      </c>
      <c r="D606" s="1" t="str">
        <f>"3501454112"</f>
        <v>3501454112</v>
      </c>
    </row>
    <row r="607" spans="1:4" x14ac:dyDescent="0.2">
      <c r="A607" s="1" t="str">
        <f>"00701"</f>
        <v>00701</v>
      </c>
      <c r="B607" s="1" t="str">
        <f>"رضا"</f>
        <v>رضا</v>
      </c>
      <c r="C607" s="1" t="str">
        <f>"خدري"</f>
        <v>خدري</v>
      </c>
      <c r="D607" s="1" t="str">
        <f>"3549951817"</f>
        <v>3549951817</v>
      </c>
    </row>
    <row r="608" spans="1:4" x14ac:dyDescent="0.2">
      <c r="A608" s="1" t="str">
        <f>"00702"</f>
        <v>00702</v>
      </c>
      <c r="B608" s="1" t="str">
        <f>"عبدالرسول"</f>
        <v>عبدالرسول</v>
      </c>
      <c r="C608" s="1" t="str">
        <f>"خدري"</f>
        <v>خدري</v>
      </c>
      <c r="D608" s="1" t="str">
        <f>"3501156774"</f>
        <v>3501156774</v>
      </c>
    </row>
    <row r="609" spans="1:4" x14ac:dyDescent="0.2">
      <c r="A609" s="1" t="str">
        <f>"00703"</f>
        <v>00703</v>
      </c>
      <c r="B609" s="1" t="str">
        <f>"محمدحسين"</f>
        <v>محمدحسين</v>
      </c>
      <c r="C609" s="1" t="str">
        <f>"دريابگرد"</f>
        <v>دريابگرد</v>
      </c>
      <c r="D609" s="1" t="str">
        <f>"3490077717"</f>
        <v>3490077717</v>
      </c>
    </row>
    <row r="610" spans="1:4" x14ac:dyDescent="0.2">
      <c r="A610" s="1" t="str">
        <f>"00704"</f>
        <v>00704</v>
      </c>
      <c r="B610" s="1" t="str">
        <f>"وحيد"</f>
        <v>وحيد</v>
      </c>
      <c r="C610" s="1" t="str">
        <f>"زنده بودي"</f>
        <v>زنده بودي</v>
      </c>
      <c r="D610" s="1" t="str">
        <f>"3550017391"</f>
        <v>3550017391</v>
      </c>
    </row>
    <row r="611" spans="1:4" x14ac:dyDescent="0.2">
      <c r="A611" s="1" t="str">
        <f>"00705"</f>
        <v>00705</v>
      </c>
      <c r="B611" s="1" t="str">
        <f>"امين"</f>
        <v>امين</v>
      </c>
      <c r="C611" s="1" t="str">
        <f>"زيارتي"</f>
        <v>زيارتي</v>
      </c>
      <c r="D611" s="1" t="str">
        <f>"6100000210"</f>
        <v>6100000210</v>
      </c>
    </row>
    <row r="612" spans="1:4" x14ac:dyDescent="0.2">
      <c r="A612" s="1" t="str">
        <f>"00706"</f>
        <v>00706</v>
      </c>
      <c r="B612" s="1" t="str">
        <f>"اميد"</f>
        <v>اميد</v>
      </c>
      <c r="C612" s="1" t="str">
        <f>"شکيبايي"</f>
        <v>شکيبايي</v>
      </c>
      <c r="D612" s="1" t="str">
        <f>"3559952484"</f>
        <v>3559952484</v>
      </c>
    </row>
    <row r="613" spans="1:4" x14ac:dyDescent="0.2">
      <c r="A613" s="1" t="str">
        <f>"00707"</f>
        <v>00707</v>
      </c>
      <c r="B613" s="1" t="str">
        <f>"حسين"</f>
        <v>حسين</v>
      </c>
      <c r="C613" s="1" t="str">
        <f>"غلام پور"</f>
        <v>غلام پور</v>
      </c>
      <c r="D613" s="1" t="str">
        <f>"3540072519"</f>
        <v>3540072519</v>
      </c>
    </row>
    <row r="614" spans="1:4" x14ac:dyDescent="0.2">
      <c r="A614" s="1" t="str">
        <f>"00708"</f>
        <v>00708</v>
      </c>
      <c r="B614" s="1" t="str">
        <f>"محمود"</f>
        <v>محمود</v>
      </c>
      <c r="C614" s="1" t="str">
        <f>"محمدي"</f>
        <v>محمدي</v>
      </c>
      <c r="D614" s="1" t="str">
        <f>"3559328357"</f>
        <v>3559328357</v>
      </c>
    </row>
    <row r="615" spans="1:4" x14ac:dyDescent="0.2">
      <c r="A615" s="1" t="str">
        <f>"00709"</f>
        <v>00709</v>
      </c>
      <c r="B615" s="1" t="str">
        <f>"سالار"</f>
        <v>سالار</v>
      </c>
      <c r="C615" s="1" t="str">
        <f>"نيکنام"</f>
        <v>نيکنام</v>
      </c>
      <c r="D615" s="1" t="str">
        <f>"2380106452"</f>
        <v>2380106452</v>
      </c>
    </row>
    <row r="616" spans="1:4" x14ac:dyDescent="0.2">
      <c r="A616" s="1" t="str">
        <f>"00712"</f>
        <v>00712</v>
      </c>
      <c r="B616" s="1" t="str">
        <f>"محسن"</f>
        <v>محسن</v>
      </c>
      <c r="C616" s="1" t="str">
        <f>"خورشيدي"</f>
        <v>خورشيدي</v>
      </c>
      <c r="D616" s="1" t="str">
        <f>"5479918036"</f>
        <v>5479918036</v>
      </c>
    </row>
    <row r="617" spans="1:4" x14ac:dyDescent="0.2">
      <c r="A617" s="1" t="str">
        <f>"00713"</f>
        <v>00713</v>
      </c>
      <c r="B617" s="1" t="str">
        <f>"جعفر"</f>
        <v>جعفر</v>
      </c>
      <c r="C617" s="1" t="str">
        <f>"حيدري"</f>
        <v>حيدري</v>
      </c>
      <c r="D617" s="1" t="str">
        <f>"3559973163"</f>
        <v>3559973163</v>
      </c>
    </row>
    <row r="618" spans="1:4" x14ac:dyDescent="0.2">
      <c r="A618" s="1" t="str">
        <f>"00714"</f>
        <v>00714</v>
      </c>
      <c r="B618" s="1" t="str">
        <f>"محمد"</f>
        <v>محمد</v>
      </c>
      <c r="C618" s="1" t="str">
        <f>"حيدري"</f>
        <v>حيدري</v>
      </c>
      <c r="D618" s="1" t="str">
        <f>"3559981425"</f>
        <v>3559981425</v>
      </c>
    </row>
    <row r="619" spans="1:4" x14ac:dyDescent="0.2">
      <c r="A619" s="1" t="str">
        <f>"00715"</f>
        <v>00715</v>
      </c>
      <c r="B619" s="1" t="str">
        <f>"احمد"</f>
        <v>احمد</v>
      </c>
      <c r="C619" s="1" t="str">
        <f>"حيدري"</f>
        <v>حيدري</v>
      </c>
      <c r="D619" s="1" t="str">
        <f>"3500900712"</f>
        <v>3500900712</v>
      </c>
    </row>
    <row r="620" spans="1:4" x14ac:dyDescent="0.2">
      <c r="A620" s="1" t="str">
        <f>"00716"</f>
        <v>00716</v>
      </c>
      <c r="B620" s="1" t="str">
        <f>"شهربانو"</f>
        <v>شهربانو</v>
      </c>
      <c r="C620" s="1" t="str">
        <f>"قايدزاده مخبلندي"</f>
        <v>قايدزاده مخبلندي</v>
      </c>
      <c r="D620" s="1" t="str">
        <f>"3490057600"</f>
        <v>3490057600</v>
      </c>
    </row>
    <row r="621" spans="1:4" x14ac:dyDescent="0.2">
      <c r="A621" s="1" t="str">
        <f>"00717"</f>
        <v>00717</v>
      </c>
      <c r="B621" s="1" t="str">
        <f>"شاپور"</f>
        <v>شاپور</v>
      </c>
      <c r="C621" s="1" t="str">
        <f>"دشتيان"</f>
        <v>دشتيان</v>
      </c>
      <c r="D621" s="1" t="str">
        <f>"2295268321"</f>
        <v>2295268321</v>
      </c>
    </row>
    <row r="622" spans="1:4" x14ac:dyDescent="0.2">
      <c r="A622" s="1" t="str">
        <f>"00718"</f>
        <v>00718</v>
      </c>
      <c r="B622" s="1" t="str">
        <f>"احسان"</f>
        <v>احسان</v>
      </c>
      <c r="C622" s="1" t="str">
        <f>"صالحي"</f>
        <v>صالحي</v>
      </c>
      <c r="D622" s="1" t="str">
        <f>"3501539274"</f>
        <v>3501539274</v>
      </c>
    </row>
    <row r="623" spans="1:4" x14ac:dyDescent="0.2">
      <c r="A623" s="1" t="str">
        <f>"00719"</f>
        <v>00719</v>
      </c>
      <c r="B623" s="1" t="str">
        <f>"روح اله"</f>
        <v>روح اله</v>
      </c>
      <c r="C623" s="1" t="str">
        <f>"احمدي"</f>
        <v>احمدي</v>
      </c>
      <c r="D623" s="1" t="str">
        <f>"3559755948"</f>
        <v>3559755948</v>
      </c>
    </row>
    <row r="624" spans="1:4" x14ac:dyDescent="0.2">
      <c r="A624" s="1" t="str">
        <f>"00720"</f>
        <v>00720</v>
      </c>
      <c r="B624" s="1" t="str">
        <f>"علي کرم"</f>
        <v>علي کرم</v>
      </c>
      <c r="C624" s="1" t="str">
        <f>"جعفري"</f>
        <v>جعفري</v>
      </c>
      <c r="D624" s="1" t="str">
        <f>"3521162184"</f>
        <v>3521162184</v>
      </c>
    </row>
    <row r="625" spans="1:4" x14ac:dyDescent="0.2">
      <c r="A625" s="1" t="str">
        <f>"00721"</f>
        <v>00721</v>
      </c>
      <c r="B625" s="1" t="str">
        <f>"بهنام"</f>
        <v>بهنام</v>
      </c>
      <c r="C625" s="1" t="str">
        <f>"حسين آبادي چاه عربي"</f>
        <v>حسين آبادي چاه عربي</v>
      </c>
      <c r="D625" s="1" t="str">
        <f>"3521123197"</f>
        <v>3521123197</v>
      </c>
    </row>
    <row r="626" spans="1:4" x14ac:dyDescent="0.2">
      <c r="A626" s="1" t="str">
        <f>"00722"</f>
        <v>00722</v>
      </c>
      <c r="B626" s="1" t="str">
        <f>"امير"</f>
        <v>امير</v>
      </c>
      <c r="C626" s="1" t="str">
        <f>"داس زرين"</f>
        <v>داس زرين</v>
      </c>
      <c r="D626" s="1" t="str">
        <f>"3501596340"</f>
        <v>3501596340</v>
      </c>
    </row>
    <row r="627" spans="1:4" x14ac:dyDescent="0.2">
      <c r="A627" s="1" t="str">
        <f>"00723"</f>
        <v>00723</v>
      </c>
      <c r="B627" s="1" t="str">
        <f>"غلامرضا"</f>
        <v>غلامرضا</v>
      </c>
      <c r="C627" s="1" t="str">
        <f>"شاکري"</f>
        <v>شاکري</v>
      </c>
      <c r="D627" s="1" t="str">
        <f>"3501351550"</f>
        <v>3501351550</v>
      </c>
    </row>
    <row r="628" spans="1:4" x14ac:dyDescent="0.2">
      <c r="A628" s="1" t="str">
        <f>"00724"</f>
        <v>00724</v>
      </c>
      <c r="B628" s="1" t="str">
        <f>"محسن"</f>
        <v>محسن</v>
      </c>
      <c r="C628" s="1" t="str">
        <f>"شيخياني"</f>
        <v>شيخياني</v>
      </c>
      <c r="D628" s="1" t="str">
        <f>"3501184549"</f>
        <v>3501184549</v>
      </c>
    </row>
    <row r="629" spans="1:4" x14ac:dyDescent="0.2">
      <c r="A629" s="1" t="str">
        <f>"00725"</f>
        <v>00725</v>
      </c>
      <c r="B629" s="1" t="str">
        <f>"سيد مهدي"</f>
        <v>سيد مهدي</v>
      </c>
      <c r="C629" s="1" t="str">
        <f>"عسکري"</f>
        <v>عسکري</v>
      </c>
      <c r="D629" s="1" t="str">
        <f>"5329714151"</f>
        <v>5329714151</v>
      </c>
    </row>
    <row r="630" spans="1:4" x14ac:dyDescent="0.2">
      <c r="A630" s="1" t="str">
        <f>"00726"</f>
        <v>00726</v>
      </c>
      <c r="B630" s="1" t="str">
        <f>"مهدي"</f>
        <v>مهدي</v>
      </c>
      <c r="C630" s="1" t="str">
        <f>"زارعي ونوول"</f>
        <v>زارعي ونوول</v>
      </c>
      <c r="D630" s="1" t="str">
        <f>"4189385573"</f>
        <v>4189385573</v>
      </c>
    </row>
    <row r="631" spans="1:4" x14ac:dyDescent="0.2">
      <c r="A631" s="1" t="str">
        <f>"00727"</f>
        <v>00727</v>
      </c>
      <c r="B631" s="1" t="str">
        <f>"عبدالناصر"</f>
        <v>عبدالناصر</v>
      </c>
      <c r="C631" s="1" t="str">
        <f>"بچاچري نژاد"</f>
        <v>بچاچري نژاد</v>
      </c>
      <c r="D631" s="1" t="str">
        <f>"5859904762"</f>
        <v>5859904762</v>
      </c>
    </row>
    <row r="632" spans="1:4" x14ac:dyDescent="0.2">
      <c r="A632" s="1" t="str">
        <f>"00728"</f>
        <v>00728</v>
      </c>
      <c r="B632" s="1" t="str">
        <f>"مهدي"</f>
        <v>مهدي</v>
      </c>
      <c r="C632" s="1" t="str">
        <f>"آبسته"</f>
        <v>آبسته</v>
      </c>
      <c r="D632" s="1" t="str">
        <f>"3490263693"</f>
        <v>3490263693</v>
      </c>
    </row>
    <row r="633" spans="1:4" x14ac:dyDescent="0.2">
      <c r="A633" s="1" t="str">
        <f>"00729"</f>
        <v>00729</v>
      </c>
      <c r="B633" s="1" t="str">
        <f>"مصطفي"</f>
        <v>مصطفي</v>
      </c>
      <c r="C633" s="1" t="str">
        <f>"ايرج زاده"</f>
        <v>ايرج زاده</v>
      </c>
      <c r="D633" s="1" t="str">
        <f>"3510200357"</f>
        <v>3510200357</v>
      </c>
    </row>
    <row r="634" spans="1:4" x14ac:dyDescent="0.2">
      <c r="A634" s="1" t="str">
        <f>"00731"</f>
        <v>00731</v>
      </c>
      <c r="B634" s="1" t="str">
        <f>"امير"</f>
        <v>امير</v>
      </c>
      <c r="C634" s="1" t="str">
        <f>"جمالي نژاد"</f>
        <v>جمالي نژاد</v>
      </c>
      <c r="D634" s="1" t="str">
        <f>"3500396038"</f>
        <v>3500396038</v>
      </c>
    </row>
    <row r="635" spans="1:4" x14ac:dyDescent="0.2">
      <c r="A635" s="1" t="str">
        <f>"00732"</f>
        <v>00732</v>
      </c>
      <c r="B635" s="1" t="str">
        <f>"محمد امين"</f>
        <v>محمد امين</v>
      </c>
      <c r="C635" s="1" t="str">
        <f>"جوي"</f>
        <v>جوي</v>
      </c>
      <c r="D635" s="1" t="str">
        <f>"3490068505"</f>
        <v>3490068505</v>
      </c>
    </row>
    <row r="636" spans="1:4" x14ac:dyDescent="0.2">
      <c r="A636" s="1" t="str">
        <f>"00733"</f>
        <v>00733</v>
      </c>
      <c r="B636" s="1" t="str">
        <f>"محمد"</f>
        <v>محمد</v>
      </c>
      <c r="C636" s="1" t="str">
        <f>"چم کوري"</f>
        <v>چم کوري</v>
      </c>
      <c r="D636" s="1" t="str">
        <f>"3540014349"</f>
        <v>3540014349</v>
      </c>
    </row>
    <row r="637" spans="1:4" x14ac:dyDescent="0.2">
      <c r="A637" s="1" t="str">
        <f>"00734"</f>
        <v>00734</v>
      </c>
      <c r="B637" s="1" t="str">
        <f>"حسين"</f>
        <v>حسين</v>
      </c>
      <c r="C637" s="1" t="str">
        <f>"حيدريان"</f>
        <v>حيدريان</v>
      </c>
      <c r="D637" s="1" t="str">
        <f>"3550053010"</f>
        <v>3550053010</v>
      </c>
    </row>
    <row r="638" spans="1:4" x14ac:dyDescent="0.2">
      <c r="A638" s="1" t="str">
        <f>"00735"</f>
        <v>00735</v>
      </c>
      <c r="B638" s="1" t="str">
        <f>"هادي"</f>
        <v>هادي</v>
      </c>
      <c r="C638" s="1" t="str">
        <f>"خبازي"</f>
        <v>خبازي</v>
      </c>
      <c r="D638" s="1" t="str">
        <f>"3501454775"</f>
        <v>3501454775</v>
      </c>
    </row>
    <row r="639" spans="1:4" x14ac:dyDescent="0.2">
      <c r="A639" s="1" t="str">
        <f>"00736"</f>
        <v>00736</v>
      </c>
      <c r="B639" s="1" t="str">
        <f>"امير"</f>
        <v>امير</v>
      </c>
      <c r="C639" s="1" t="str">
        <f>"روزرخ"</f>
        <v>روزرخ</v>
      </c>
      <c r="D639" s="1" t="str">
        <f>"3501052553"</f>
        <v>3501052553</v>
      </c>
    </row>
    <row r="640" spans="1:4" x14ac:dyDescent="0.2">
      <c r="A640" s="1" t="str">
        <f>"00737"</f>
        <v>00737</v>
      </c>
      <c r="B640" s="1" t="str">
        <f>"ماشاءاله"</f>
        <v>ماشاءاله</v>
      </c>
      <c r="C640" s="1" t="str">
        <f>"رفيعي"</f>
        <v>رفيعي</v>
      </c>
      <c r="D640" s="1" t="str">
        <f>"3559451809"</f>
        <v>3559451809</v>
      </c>
    </row>
    <row r="641" spans="1:4" x14ac:dyDescent="0.2">
      <c r="A641" s="1" t="str">
        <f>"00738"</f>
        <v>00738</v>
      </c>
      <c r="B641" s="1" t="str">
        <f>"احمد"</f>
        <v>احمد</v>
      </c>
      <c r="C641" s="1" t="str">
        <f>"غلامي"</f>
        <v>غلامي</v>
      </c>
      <c r="D641" s="1" t="str">
        <f>"3549597541"</f>
        <v>3549597541</v>
      </c>
    </row>
    <row r="642" spans="1:4" x14ac:dyDescent="0.2">
      <c r="A642" s="1" t="str">
        <f>"00739"</f>
        <v>00739</v>
      </c>
      <c r="B642" s="1" t="str">
        <f>"سعيد"</f>
        <v>سعيد</v>
      </c>
      <c r="C642" s="1" t="str">
        <f>"آقايي کردشامي"</f>
        <v>آقايي کردشامي</v>
      </c>
      <c r="D642" s="1" t="str">
        <f>"4650727766"</f>
        <v>4650727766</v>
      </c>
    </row>
    <row r="643" spans="1:4" x14ac:dyDescent="0.2">
      <c r="A643" s="1" t="str">
        <f>"00740"</f>
        <v>00740</v>
      </c>
      <c r="B643" s="1" t="str">
        <f>"محمد"</f>
        <v>محمد</v>
      </c>
      <c r="C643" s="1" t="str">
        <f>"ماهيني"</f>
        <v>ماهيني</v>
      </c>
      <c r="D643" s="1" t="str">
        <f>"3490025636"</f>
        <v>3490025636</v>
      </c>
    </row>
    <row r="644" spans="1:4" x14ac:dyDescent="0.2">
      <c r="A644" s="1" t="str">
        <f>"00742"</f>
        <v>00742</v>
      </c>
      <c r="B644" s="1" t="str">
        <f>"امير"</f>
        <v>امير</v>
      </c>
      <c r="C644" s="1" t="str">
        <f>"رستمي پور"</f>
        <v>رستمي پور</v>
      </c>
      <c r="D644" s="1" t="str">
        <f>"3490091752"</f>
        <v>3490091752</v>
      </c>
    </row>
    <row r="645" spans="1:4" x14ac:dyDescent="0.2">
      <c r="A645" s="1" t="str">
        <f>"00743"</f>
        <v>00743</v>
      </c>
      <c r="B645" s="1" t="str">
        <f>"حسين"</f>
        <v>حسين</v>
      </c>
      <c r="C645" s="1" t="str">
        <f>"جباري فرد"</f>
        <v>جباري فرد</v>
      </c>
      <c r="D645" s="1" t="str">
        <f>"3510123141"</f>
        <v>3510123141</v>
      </c>
    </row>
    <row r="646" spans="1:4" x14ac:dyDescent="0.2">
      <c r="A646" s="1" t="str">
        <f>"00744"</f>
        <v>00744</v>
      </c>
      <c r="B646" s="1" t="str">
        <f>"منصور"</f>
        <v>منصور</v>
      </c>
      <c r="C646" s="1" t="str">
        <f>"صفايان آزاد"</f>
        <v>صفايان آزاد</v>
      </c>
      <c r="D646" s="1" t="str">
        <f>"3549708912"</f>
        <v>3549708912</v>
      </c>
    </row>
    <row r="647" spans="1:4" x14ac:dyDescent="0.2">
      <c r="A647" s="1" t="str">
        <f>"00745"</f>
        <v>00745</v>
      </c>
      <c r="B647" s="1" t="str">
        <f>"بهروز"</f>
        <v>بهروز</v>
      </c>
      <c r="C647" s="1" t="str">
        <f>"بحراني"</f>
        <v>بحراني</v>
      </c>
      <c r="D647" s="1" t="str">
        <f>"2300471299"</f>
        <v>2300471299</v>
      </c>
    </row>
    <row r="648" spans="1:4" x14ac:dyDescent="0.2">
      <c r="A648" s="1" t="str">
        <f>"00746"</f>
        <v>00746</v>
      </c>
      <c r="B648" s="1" t="str">
        <f>"عبدالکريم"</f>
        <v>عبدالکريم</v>
      </c>
      <c r="C648" s="1" t="str">
        <f>"اسفندياري"</f>
        <v>اسفندياري</v>
      </c>
      <c r="D648" s="1" t="str">
        <f>"3520571846"</f>
        <v>3520571846</v>
      </c>
    </row>
    <row r="649" spans="1:4" x14ac:dyDescent="0.2">
      <c r="A649" s="1" t="str">
        <f>"00747"</f>
        <v>00747</v>
      </c>
      <c r="B649" s="1" t="str">
        <f>"محراب"</f>
        <v>محراب</v>
      </c>
      <c r="C649" s="1" t="str">
        <f>"احمدي زاده"</f>
        <v>احمدي زاده</v>
      </c>
      <c r="D649" s="1" t="str">
        <f>"3490212215"</f>
        <v>3490212215</v>
      </c>
    </row>
    <row r="650" spans="1:4" x14ac:dyDescent="0.2">
      <c r="A650" s="1" t="str">
        <f>"00748"</f>
        <v>00748</v>
      </c>
      <c r="B650" s="1" t="str">
        <f>"يعقوب"</f>
        <v>يعقوب</v>
      </c>
      <c r="C650" s="1" t="str">
        <f>"افراز"</f>
        <v>افراز</v>
      </c>
      <c r="D650" s="1" t="str">
        <f>"3510014057"</f>
        <v>3510014057</v>
      </c>
    </row>
    <row r="651" spans="1:4" x14ac:dyDescent="0.2">
      <c r="A651" s="1" t="str">
        <f>"00749"</f>
        <v>00749</v>
      </c>
      <c r="B651" s="1" t="str">
        <f>"عليرضا"</f>
        <v>عليرضا</v>
      </c>
      <c r="C651" s="1" t="str">
        <f>"بدره"</f>
        <v>بدره</v>
      </c>
      <c r="D651" s="1" t="str">
        <f>"5329981311"</f>
        <v>5329981311</v>
      </c>
    </row>
    <row r="652" spans="1:4" x14ac:dyDescent="0.2">
      <c r="A652" s="1" t="str">
        <f>"00750"</f>
        <v>00750</v>
      </c>
      <c r="B652" s="1" t="str">
        <f>"ابوالفضل"</f>
        <v>ابوالفضل</v>
      </c>
      <c r="C652" s="1" t="str">
        <f>"جمالي"</f>
        <v>جمالي</v>
      </c>
      <c r="D652" s="1" t="str">
        <f>"3501550944"</f>
        <v>3501550944</v>
      </c>
    </row>
    <row r="653" spans="1:4" x14ac:dyDescent="0.2">
      <c r="A653" s="1" t="str">
        <f>"00751"</f>
        <v>00751</v>
      </c>
      <c r="B653" s="1" t="str">
        <f>"علي اصغر"</f>
        <v>علي اصغر</v>
      </c>
      <c r="C653" s="1" t="str">
        <f>"رستمي پور"</f>
        <v>رستمي پور</v>
      </c>
      <c r="D653" s="1" t="str">
        <f>"3501187254"</f>
        <v>3501187254</v>
      </c>
    </row>
    <row r="654" spans="1:4" x14ac:dyDescent="0.2">
      <c r="A654" s="1" t="str">
        <f>"00752"</f>
        <v>00752</v>
      </c>
      <c r="B654" s="1" t="str">
        <f>"سجاد"</f>
        <v>سجاد</v>
      </c>
      <c r="C654" s="1" t="str">
        <f>"رضائيان"</f>
        <v>رضائيان</v>
      </c>
      <c r="D654" s="1" t="str">
        <f>"3559950872"</f>
        <v>3559950872</v>
      </c>
    </row>
    <row r="655" spans="1:4" x14ac:dyDescent="0.2">
      <c r="A655" s="1" t="str">
        <f>"00753"</f>
        <v>00753</v>
      </c>
      <c r="B655" s="1" t="str">
        <f>"احمد"</f>
        <v>احمد</v>
      </c>
      <c r="C655" s="1" t="str">
        <f>"كرمي"</f>
        <v>كرمي</v>
      </c>
      <c r="D655" s="1" t="str">
        <f>"3501037406"</f>
        <v>3501037406</v>
      </c>
    </row>
    <row r="656" spans="1:4" x14ac:dyDescent="0.2">
      <c r="A656" s="1" t="str">
        <f>"00754"</f>
        <v>00754</v>
      </c>
      <c r="B656" s="1" t="str">
        <f>"احمد"</f>
        <v>احمد</v>
      </c>
      <c r="C656" s="1" t="str">
        <f>"كره بندي"</f>
        <v>كره بندي</v>
      </c>
      <c r="D656" s="1" t="str">
        <f>"3521248119"</f>
        <v>3521248119</v>
      </c>
    </row>
    <row r="657" spans="1:4" x14ac:dyDescent="0.2">
      <c r="A657" s="1" t="str">
        <f>"00755"</f>
        <v>00755</v>
      </c>
      <c r="B657" s="1" t="str">
        <f>"مجتبي"</f>
        <v>مجتبي</v>
      </c>
      <c r="C657" s="1" t="str">
        <f>"محمدي"</f>
        <v>محمدي</v>
      </c>
      <c r="D657" s="1" t="str">
        <f>"3559939461"</f>
        <v>3559939461</v>
      </c>
    </row>
    <row r="658" spans="1:4" x14ac:dyDescent="0.2">
      <c r="A658" s="1" t="str">
        <f>"00756"</f>
        <v>00756</v>
      </c>
      <c r="B658" s="1" t="str">
        <f>"محمد مهدي"</f>
        <v>محمد مهدي</v>
      </c>
      <c r="C658" s="1" t="str">
        <f>"نعيمي محمد آبادي"</f>
        <v>نعيمي محمد آبادي</v>
      </c>
      <c r="D658" s="1" t="str">
        <f>"3540005951"</f>
        <v>3540005951</v>
      </c>
    </row>
    <row r="659" spans="1:4" x14ac:dyDescent="0.2">
      <c r="A659" s="1" t="str">
        <f>"00757"</f>
        <v>00757</v>
      </c>
      <c r="B659" s="1" t="str">
        <f>"عباس"</f>
        <v>عباس</v>
      </c>
      <c r="C659" s="1" t="str">
        <f>"جوکار"</f>
        <v>جوکار</v>
      </c>
      <c r="D659" s="1" t="str">
        <f>"5479988131"</f>
        <v>5479988131</v>
      </c>
    </row>
    <row r="660" spans="1:4" x14ac:dyDescent="0.2">
      <c r="A660" s="1" t="str">
        <f>"00758"</f>
        <v>00758</v>
      </c>
      <c r="B660" s="1" t="str">
        <f>"حسين"</f>
        <v>حسين</v>
      </c>
      <c r="C660" s="1" t="str">
        <f>"شنبدي"</f>
        <v>شنبدي</v>
      </c>
      <c r="D660" s="1" t="str">
        <f>"3501398387"</f>
        <v>3501398387</v>
      </c>
    </row>
    <row r="661" spans="1:4" x14ac:dyDescent="0.2">
      <c r="A661" s="1" t="str">
        <f>"00759"</f>
        <v>00759</v>
      </c>
      <c r="B661" s="1" t="str">
        <f>"داريوش"</f>
        <v>داريوش</v>
      </c>
      <c r="C661" s="1" t="str">
        <f>"گرگين"</f>
        <v>گرگين</v>
      </c>
      <c r="D661" s="1" t="str">
        <f>"3500478719"</f>
        <v>3500478719</v>
      </c>
    </row>
    <row r="662" spans="1:4" x14ac:dyDescent="0.2">
      <c r="A662" s="1" t="str">
        <f>"00760"</f>
        <v>00760</v>
      </c>
      <c r="B662" s="1" t="str">
        <f>"محمدرضا"</f>
        <v>محمدرضا</v>
      </c>
      <c r="C662" s="1" t="str">
        <f>"ميهن دوست"</f>
        <v>ميهن دوست</v>
      </c>
      <c r="D662" s="1" t="str">
        <f>"3501578849"</f>
        <v>3501578849</v>
      </c>
    </row>
    <row r="663" spans="1:4" x14ac:dyDescent="0.2">
      <c r="A663" s="1" t="str">
        <f>"00761"</f>
        <v>00761</v>
      </c>
      <c r="B663" s="1" t="str">
        <f>"محمود"</f>
        <v>محمود</v>
      </c>
      <c r="C663" s="1" t="str">
        <f>"كره بندي"</f>
        <v>كره بندي</v>
      </c>
      <c r="D663" s="1" t="str">
        <f>"3500594492"</f>
        <v>3500594492</v>
      </c>
    </row>
    <row r="664" spans="1:4" x14ac:dyDescent="0.2">
      <c r="A664" s="1" t="str">
        <f>"00762"</f>
        <v>00762</v>
      </c>
      <c r="B664" s="1" t="str">
        <f>"صديقه"</f>
        <v>صديقه</v>
      </c>
      <c r="C664" s="1" t="str">
        <f>"سالمي زاده"</f>
        <v>سالمي زاده</v>
      </c>
      <c r="D664" s="1" t="str">
        <f>"3500342906"</f>
        <v>3500342906</v>
      </c>
    </row>
    <row r="665" spans="1:4" x14ac:dyDescent="0.2">
      <c r="A665" s="1" t="str">
        <f>"00763"</f>
        <v>00763</v>
      </c>
      <c r="B665" s="1" t="str">
        <f>"داوود"</f>
        <v>داوود</v>
      </c>
      <c r="C665" s="1" t="str">
        <f>"حاجي نژاد"</f>
        <v>حاجي نژاد</v>
      </c>
      <c r="D665" s="1" t="str">
        <f>"3559975220"</f>
        <v>3559975220</v>
      </c>
    </row>
    <row r="666" spans="1:4" x14ac:dyDescent="0.2">
      <c r="A666" s="1" t="str">
        <f>"00765"</f>
        <v>00765</v>
      </c>
      <c r="B666" s="1" t="str">
        <f>"فرخ"</f>
        <v>فرخ</v>
      </c>
      <c r="C666" s="1" t="str">
        <f>"يگانه"</f>
        <v>يگانه</v>
      </c>
      <c r="D666" s="1" t="str">
        <f>"3559875773"</f>
        <v>3559875773</v>
      </c>
    </row>
    <row r="667" spans="1:4" x14ac:dyDescent="0.2">
      <c r="A667" s="1" t="str">
        <f>"00767"</f>
        <v>00767</v>
      </c>
      <c r="B667" s="1" t="str">
        <f>"محمد سعيد"</f>
        <v>محمد سعيد</v>
      </c>
      <c r="C667" s="1" t="str">
        <f>"احتشامي نيا"</f>
        <v>احتشامي نيا</v>
      </c>
      <c r="D667" s="1" t="str">
        <f>"0078636701"</f>
        <v>0078636701</v>
      </c>
    </row>
    <row r="668" spans="1:4" x14ac:dyDescent="0.2">
      <c r="A668" s="1" t="str">
        <f>"00768"</f>
        <v>00768</v>
      </c>
      <c r="B668" s="1" t="str">
        <f>"کسري"</f>
        <v>کسري</v>
      </c>
      <c r="C668" s="1" t="str">
        <f>"اشتري"</f>
        <v>اشتري</v>
      </c>
      <c r="D668" s="1" t="str">
        <f>"2572613581"</f>
        <v>2572613581</v>
      </c>
    </row>
    <row r="669" spans="1:4" x14ac:dyDescent="0.2">
      <c r="A669" s="1" t="str">
        <f>"00769"</f>
        <v>00769</v>
      </c>
      <c r="B669" s="1" t="str">
        <f>"مرتضي"</f>
        <v>مرتضي</v>
      </c>
      <c r="C669" s="1" t="str">
        <f>"ايمري"</f>
        <v>ايمري</v>
      </c>
      <c r="D669" s="1" t="str">
        <f>"1757394842"</f>
        <v>1757394842</v>
      </c>
    </row>
    <row r="670" spans="1:4" x14ac:dyDescent="0.2">
      <c r="A670" s="1" t="str">
        <f>"00770"</f>
        <v>00770</v>
      </c>
      <c r="B670" s="1" t="str">
        <f>"حميد"</f>
        <v>حميد</v>
      </c>
      <c r="C670" s="1" t="str">
        <f>"آل عبدي"</f>
        <v>آل عبدي</v>
      </c>
      <c r="D670" s="1" t="str">
        <f>"2002745285"</f>
        <v>2002745285</v>
      </c>
    </row>
    <row r="671" spans="1:4" x14ac:dyDescent="0.2">
      <c r="A671" s="1" t="str">
        <f>"00771"</f>
        <v>00771</v>
      </c>
      <c r="B671" s="1" t="str">
        <f>"عبيد"</f>
        <v>عبيد</v>
      </c>
      <c r="C671" s="1" t="str">
        <f>"بابائي"</f>
        <v>بابائي</v>
      </c>
      <c r="D671" s="1" t="str">
        <f>"2372711601"</f>
        <v>2372711601</v>
      </c>
    </row>
    <row r="672" spans="1:4" x14ac:dyDescent="0.2">
      <c r="A672" s="1" t="str">
        <f>"00772"</f>
        <v>00772</v>
      </c>
      <c r="B672" s="1" t="str">
        <f>"عباس"</f>
        <v>عباس</v>
      </c>
      <c r="C672" s="1" t="str">
        <f>"بيات"</f>
        <v>بيات</v>
      </c>
      <c r="D672" s="1" t="str">
        <f>"4172943969"</f>
        <v>4172943969</v>
      </c>
    </row>
    <row r="673" spans="1:4" x14ac:dyDescent="0.2">
      <c r="A673" s="1" t="str">
        <f>"00773"</f>
        <v>00773</v>
      </c>
      <c r="B673" s="1" t="str">
        <f>"بهنام"</f>
        <v>بهنام</v>
      </c>
      <c r="C673" s="1" t="str">
        <f>"داسمه"</f>
        <v>داسمه</v>
      </c>
      <c r="D673" s="1" t="str">
        <f>"2372707582"</f>
        <v>2372707582</v>
      </c>
    </row>
    <row r="674" spans="1:4" x14ac:dyDescent="0.2">
      <c r="A674" s="1" t="str">
        <f>"00774"</f>
        <v>00774</v>
      </c>
      <c r="B674" s="1" t="str">
        <f>"رضا"</f>
        <v>رضا</v>
      </c>
      <c r="C674" s="1" t="str">
        <f>"درکهء"</f>
        <v>درکهء</v>
      </c>
      <c r="D674" s="1" t="str">
        <f>"3258492522"</f>
        <v>3258492522</v>
      </c>
    </row>
    <row r="675" spans="1:4" x14ac:dyDescent="0.2">
      <c r="A675" s="1" t="str">
        <f>"00775"</f>
        <v>00775</v>
      </c>
      <c r="B675" s="1" t="str">
        <f>"محسن"</f>
        <v>محسن</v>
      </c>
      <c r="C675" s="1" t="str">
        <f>"رشيدي کوچي"</f>
        <v>رشيدي کوچي</v>
      </c>
      <c r="D675" s="1" t="str">
        <f>"2572620499"</f>
        <v>2572620499</v>
      </c>
    </row>
    <row r="676" spans="1:4" x14ac:dyDescent="0.2">
      <c r="A676" s="1" t="str">
        <f>"00776"</f>
        <v>00776</v>
      </c>
      <c r="B676" s="1" t="str">
        <f>"مرتضي"</f>
        <v>مرتضي</v>
      </c>
      <c r="C676" s="1" t="str">
        <f>"زائري"</f>
        <v>زائري</v>
      </c>
      <c r="D676" s="1" t="str">
        <f>"3540041613"</f>
        <v>3540041613</v>
      </c>
    </row>
    <row r="677" spans="1:4" x14ac:dyDescent="0.2">
      <c r="A677" s="1" t="str">
        <f>"00777"</f>
        <v>00777</v>
      </c>
      <c r="B677" s="1" t="str">
        <f>"محمدجواد"</f>
        <v>محمدجواد</v>
      </c>
      <c r="C677" s="1" t="str">
        <f>"صابري نژاد"</f>
        <v>صابري نژاد</v>
      </c>
      <c r="D677" s="1" t="str">
        <f>"2092247611"</f>
        <v>2092247611</v>
      </c>
    </row>
    <row r="678" spans="1:4" x14ac:dyDescent="0.2">
      <c r="A678" s="1" t="str">
        <f>"00778"</f>
        <v>00778</v>
      </c>
      <c r="B678" s="1" t="str">
        <f>"محمود"</f>
        <v>محمود</v>
      </c>
      <c r="C678" s="1" t="str">
        <f>"عبدلي نديکي"</f>
        <v>عبدلي نديکي</v>
      </c>
      <c r="D678" s="1" t="str">
        <f>"3149890292"</f>
        <v>3149890292</v>
      </c>
    </row>
    <row r="679" spans="1:4" x14ac:dyDescent="0.2">
      <c r="A679" s="1" t="str">
        <f>"00779"</f>
        <v>00779</v>
      </c>
      <c r="B679" s="1" t="str">
        <f>"سيدمجتبي"</f>
        <v>سيدمجتبي</v>
      </c>
      <c r="C679" s="1" t="str">
        <f>"علي زاده"</f>
        <v>علي زاده</v>
      </c>
      <c r="D679" s="1" t="str">
        <f>"1757600965"</f>
        <v>1757600965</v>
      </c>
    </row>
    <row r="680" spans="1:4" x14ac:dyDescent="0.2">
      <c r="A680" s="1" t="str">
        <f>"00780"</f>
        <v>00780</v>
      </c>
      <c r="B680" s="1" t="str">
        <f>"حسين"</f>
        <v>حسين</v>
      </c>
      <c r="C680" s="1" t="str">
        <f>"فردين پور"</f>
        <v>فردين پور</v>
      </c>
      <c r="D680" s="1" t="str">
        <f>"3510049225"</f>
        <v>3510049225</v>
      </c>
    </row>
    <row r="681" spans="1:4" x14ac:dyDescent="0.2">
      <c r="A681" s="1" t="str">
        <f>"00781"</f>
        <v>00781</v>
      </c>
      <c r="B681" s="1" t="str">
        <f>"محسن"</f>
        <v>محسن</v>
      </c>
      <c r="C681" s="1" t="str">
        <f>"فلاح زاده ابرقويي"</f>
        <v>فلاح زاده ابرقويي</v>
      </c>
      <c r="D681" s="1" t="str">
        <f>"5039933797"</f>
        <v>5039933797</v>
      </c>
    </row>
    <row r="682" spans="1:4" x14ac:dyDescent="0.2">
      <c r="A682" s="1" t="str">
        <f>"00782"</f>
        <v>00782</v>
      </c>
      <c r="B682" s="1" t="str">
        <f>"ميثم"</f>
        <v>ميثم</v>
      </c>
      <c r="C682" s="1" t="str">
        <f>"قلاوند"</f>
        <v>قلاوند</v>
      </c>
      <c r="D682" s="1" t="str">
        <f>"1931127001"</f>
        <v>1931127001</v>
      </c>
    </row>
    <row r="683" spans="1:4" x14ac:dyDescent="0.2">
      <c r="A683" s="1" t="str">
        <f>"00783"</f>
        <v>00783</v>
      </c>
      <c r="B683" s="1" t="str">
        <f>"رضا"</f>
        <v>رضا</v>
      </c>
      <c r="C683" s="1" t="str">
        <f>"قيطاسي"</f>
        <v>قيطاسي</v>
      </c>
      <c r="D683" s="1" t="str">
        <f>"4490183135"</f>
        <v>4490183135</v>
      </c>
    </row>
    <row r="684" spans="1:4" x14ac:dyDescent="0.2">
      <c r="A684" s="1" t="str">
        <f>"00784"</f>
        <v>00784</v>
      </c>
      <c r="B684" s="1" t="str">
        <f>"عباس"</f>
        <v>عباس</v>
      </c>
      <c r="C684" s="1" t="str">
        <f>"كاظمي"</f>
        <v>كاظمي</v>
      </c>
      <c r="D684" s="1" t="str">
        <f>"2281018539"</f>
        <v>2281018539</v>
      </c>
    </row>
    <row r="685" spans="1:4" x14ac:dyDescent="0.2">
      <c r="A685" s="1" t="str">
        <f>"00785"</f>
        <v>00785</v>
      </c>
      <c r="B685" s="1" t="str">
        <f>"عليرضا"</f>
        <v>عليرضا</v>
      </c>
      <c r="C685" s="1" t="str">
        <f>"كهن"</f>
        <v>كهن</v>
      </c>
      <c r="D685" s="1" t="str">
        <f>"2300535823"</f>
        <v>2300535823</v>
      </c>
    </row>
    <row r="686" spans="1:4" x14ac:dyDescent="0.2">
      <c r="A686" s="1" t="str">
        <f>"00786"</f>
        <v>00786</v>
      </c>
      <c r="B686" s="1" t="str">
        <f>"اميد"</f>
        <v>اميد</v>
      </c>
      <c r="C686" s="1" t="str">
        <f>"گلمرزي الاصل"</f>
        <v>گلمرزي الاصل</v>
      </c>
      <c r="D686" s="1" t="str">
        <f>"2740143869"</f>
        <v>2740143869</v>
      </c>
    </row>
    <row r="687" spans="1:4" x14ac:dyDescent="0.2">
      <c r="A687" s="1" t="str">
        <f>"00787"</f>
        <v>00787</v>
      </c>
      <c r="B687" s="1" t="str">
        <f>"سجاد"</f>
        <v>سجاد</v>
      </c>
      <c r="C687" s="1" t="str">
        <f>"مرادي عبداليوسفي"</f>
        <v>مرادي عبداليوسفي</v>
      </c>
      <c r="D687" s="1" t="str">
        <f>"2280258773"</f>
        <v>2280258773</v>
      </c>
    </row>
    <row r="688" spans="1:4" x14ac:dyDescent="0.2">
      <c r="A688" s="1" t="str">
        <f>"00788"</f>
        <v>00788</v>
      </c>
      <c r="B688" s="1" t="str">
        <f>"مرتضي"</f>
        <v>مرتضي</v>
      </c>
      <c r="C688" s="1" t="str">
        <f>"مرادي کوچي"</f>
        <v>مرادي کوچي</v>
      </c>
      <c r="D688" s="1" t="str">
        <f>"2572555816"</f>
        <v>2572555816</v>
      </c>
    </row>
    <row r="689" spans="1:4" x14ac:dyDescent="0.2">
      <c r="A689" s="1" t="str">
        <f>"00789"</f>
        <v>00789</v>
      </c>
      <c r="B689" s="1" t="str">
        <f>"وحيد"</f>
        <v>وحيد</v>
      </c>
      <c r="C689" s="1" t="str">
        <f>"مسعودي مقدم"</f>
        <v>مسعودي مقدم</v>
      </c>
      <c r="D689" s="1" t="str">
        <f>"3501489234"</f>
        <v>3501489234</v>
      </c>
    </row>
    <row r="690" spans="1:4" x14ac:dyDescent="0.2">
      <c r="A690" s="1" t="str">
        <f>"00790"</f>
        <v>00790</v>
      </c>
      <c r="B690" s="1" t="str">
        <f>"محمد"</f>
        <v>محمد</v>
      </c>
      <c r="C690" s="1" t="str">
        <f>"مقدس زاده"</f>
        <v>مقدس زاده</v>
      </c>
      <c r="D690" s="1" t="str">
        <f>"3530014303"</f>
        <v>3530014303</v>
      </c>
    </row>
    <row r="691" spans="1:4" x14ac:dyDescent="0.2">
      <c r="A691" s="1" t="str">
        <f>"00791"</f>
        <v>00791</v>
      </c>
      <c r="B691" s="1" t="str">
        <f>"علي"</f>
        <v>علي</v>
      </c>
      <c r="C691" s="1" t="str">
        <f>"ملائي محلي"</f>
        <v>ملائي محلي</v>
      </c>
      <c r="D691" s="1" t="str">
        <f>"2050039069"</f>
        <v>2050039069</v>
      </c>
    </row>
    <row r="692" spans="1:4" x14ac:dyDescent="0.2">
      <c r="A692" s="1" t="str">
        <f>"00792"</f>
        <v>00792</v>
      </c>
      <c r="B692" s="1" t="str">
        <f>"محمدعلي"</f>
        <v>محمدعلي</v>
      </c>
      <c r="C692" s="1" t="str">
        <f>"نجاتي"</f>
        <v>نجاتي</v>
      </c>
      <c r="D692" s="1" t="str">
        <f>"2301260690"</f>
        <v>2301260690</v>
      </c>
    </row>
    <row r="693" spans="1:4" x14ac:dyDescent="0.2">
      <c r="A693" s="1" t="str">
        <f>"00793"</f>
        <v>00793</v>
      </c>
      <c r="B693" s="1" t="str">
        <f>"حسين"</f>
        <v>حسين</v>
      </c>
      <c r="C693" s="1" t="str">
        <f>"نصيري"</f>
        <v>نصيري</v>
      </c>
      <c r="D693" s="1" t="str">
        <f>"2400018553"</f>
        <v>2400018553</v>
      </c>
    </row>
    <row r="694" spans="1:4" x14ac:dyDescent="0.2">
      <c r="A694" s="1" t="str">
        <f>"00794"</f>
        <v>00794</v>
      </c>
      <c r="B694" s="1" t="str">
        <f>"علي"</f>
        <v>علي</v>
      </c>
      <c r="C694" s="1" t="str">
        <f>"نظري سينا"</f>
        <v>نظري سينا</v>
      </c>
      <c r="D694" s="1" t="str">
        <f>"4011738492"</f>
        <v>4011738492</v>
      </c>
    </row>
    <row r="695" spans="1:4" x14ac:dyDescent="0.2">
      <c r="A695" s="1" t="str">
        <f>"00795"</f>
        <v>00795</v>
      </c>
      <c r="B695" s="1" t="str">
        <f>"فرهاد"</f>
        <v>فرهاد</v>
      </c>
      <c r="C695" s="1" t="str">
        <f>"رزمي"</f>
        <v>رزمي</v>
      </c>
      <c r="D695" s="1" t="str">
        <f>"3501053495"</f>
        <v>3501053495</v>
      </c>
    </row>
    <row r="696" spans="1:4" x14ac:dyDescent="0.2">
      <c r="A696" s="1" t="str">
        <f>"00796"</f>
        <v>00796</v>
      </c>
      <c r="B696" s="1" t="str">
        <f>"حميدرضا"</f>
        <v>حميدرضا</v>
      </c>
      <c r="C696" s="1" t="str">
        <f>"محبي"</f>
        <v>محبي</v>
      </c>
      <c r="D696" s="1" t="str">
        <f>"2300793652"</f>
        <v>2300793652</v>
      </c>
    </row>
    <row r="697" spans="1:4" x14ac:dyDescent="0.2">
      <c r="A697" s="1" t="str">
        <f>"00797"</f>
        <v>00797</v>
      </c>
      <c r="B697" s="1" t="str">
        <f>"مسعود"</f>
        <v>مسعود</v>
      </c>
      <c r="C697" s="1" t="str">
        <f>"احمدپور"</f>
        <v>احمدپور</v>
      </c>
      <c r="D697" s="1" t="str">
        <f>"3501438117"</f>
        <v>3501438117</v>
      </c>
    </row>
    <row r="698" spans="1:4" x14ac:dyDescent="0.2">
      <c r="A698" s="1" t="str">
        <f>"00798"</f>
        <v>00798</v>
      </c>
      <c r="B698" s="1" t="str">
        <f>"محمدصادق"</f>
        <v>محمدصادق</v>
      </c>
      <c r="C698" s="1" t="str">
        <f>"الماسي"</f>
        <v>الماسي</v>
      </c>
      <c r="D698" s="1" t="str">
        <f>"2572598310"</f>
        <v>2572598310</v>
      </c>
    </row>
    <row r="699" spans="1:4" x14ac:dyDescent="0.2">
      <c r="A699" s="1" t="str">
        <f>"00799"</f>
        <v>00799</v>
      </c>
      <c r="B699" s="1" t="str">
        <f>"حسين"</f>
        <v>حسين</v>
      </c>
      <c r="C699" s="1" t="str">
        <f>"پرواز"</f>
        <v>پرواز</v>
      </c>
      <c r="D699" s="1" t="str">
        <f>"6009562678"</f>
        <v>6009562678</v>
      </c>
    </row>
    <row r="700" spans="1:4" x14ac:dyDescent="0.2">
      <c r="A700" s="1" t="str">
        <f>"00800"</f>
        <v>00800</v>
      </c>
      <c r="B700" s="1" t="str">
        <f>"بهمن"</f>
        <v>بهمن</v>
      </c>
      <c r="C700" s="1" t="str">
        <f>"خدادوستان شهرکي"</f>
        <v>خدادوستان شهرکي</v>
      </c>
      <c r="D700" s="1" t="str">
        <f>"4623518523"</f>
        <v>4623518523</v>
      </c>
    </row>
    <row r="701" spans="1:4" x14ac:dyDescent="0.2">
      <c r="A701" s="1" t="str">
        <f>"00801"</f>
        <v>00801</v>
      </c>
      <c r="B701" s="1" t="str">
        <f>"عليرضا"</f>
        <v>عليرضا</v>
      </c>
      <c r="C701" s="1" t="str">
        <f>"رزمي"</f>
        <v>رزمي</v>
      </c>
      <c r="D701" s="1" t="str">
        <f>"3549945051"</f>
        <v>3549945051</v>
      </c>
    </row>
    <row r="702" spans="1:4" x14ac:dyDescent="0.2">
      <c r="A702" s="1" t="str">
        <f>"00802"</f>
        <v>00802</v>
      </c>
      <c r="B702" s="1" t="str">
        <f>"محمدباقر"</f>
        <v>محمدباقر</v>
      </c>
      <c r="C702" s="1" t="str">
        <f>"رنجبر"</f>
        <v>رنجبر</v>
      </c>
      <c r="D702" s="1" t="str">
        <f>"2550020480"</f>
        <v>2550020480</v>
      </c>
    </row>
    <row r="703" spans="1:4" x14ac:dyDescent="0.2">
      <c r="A703" s="1" t="str">
        <f>"00803"</f>
        <v>00803</v>
      </c>
      <c r="B703" s="1" t="str">
        <f>"قادر"</f>
        <v>قادر</v>
      </c>
      <c r="C703" s="1" t="str">
        <f>"شجاعي"</f>
        <v>شجاعي</v>
      </c>
      <c r="D703" s="1" t="str">
        <f>"1360631631"</f>
        <v>1360631631</v>
      </c>
    </row>
    <row r="704" spans="1:4" x14ac:dyDescent="0.2">
      <c r="A704" s="1" t="str">
        <f>"00804"</f>
        <v>00804</v>
      </c>
      <c r="B704" s="1" t="str">
        <f>"علي"</f>
        <v>علي</v>
      </c>
      <c r="C704" s="1" t="str">
        <f>"گلابي"</f>
        <v>گلابي</v>
      </c>
      <c r="D704" s="1" t="str">
        <f>"1900042411"</f>
        <v>1900042411</v>
      </c>
    </row>
    <row r="705" spans="1:4" x14ac:dyDescent="0.2">
      <c r="A705" s="1" t="str">
        <f>"00805"</f>
        <v>00805</v>
      </c>
      <c r="B705" s="1" t="str">
        <f>"حميد"</f>
        <v>حميد</v>
      </c>
      <c r="C705" s="1" t="str">
        <f>"محمودي پيام"</f>
        <v>محمودي پيام</v>
      </c>
      <c r="D705" s="1" t="str">
        <f>"3370015838"</f>
        <v>3370015838</v>
      </c>
    </row>
    <row r="706" spans="1:4" x14ac:dyDescent="0.2">
      <c r="A706" s="1" t="str">
        <f>"00806"</f>
        <v>00806</v>
      </c>
      <c r="B706" s="1" t="str">
        <f>"مصطفي"</f>
        <v>مصطفي</v>
      </c>
      <c r="C706" s="1" t="str">
        <f>"مرادي"</f>
        <v>مرادي</v>
      </c>
      <c r="D706" s="1" t="str">
        <f>"3530014990"</f>
        <v>3530014990</v>
      </c>
    </row>
    <row r="707" spans="1:4" x14ac:dyDescent="0.2">
      <c r="A707" s="1" t="str">
        <f>"00807"</f>
        <v>00807</v>
      </c>
      <c r="B707" s="1" t="str">
        <f>"محسن"</f>
        <v>محسن</v>
      </c>
      <c r="C707" s="1" t="str">
        <f>"ملکي"</f>
        <v>ملکي</v>
      </c>
      <c r="D707" s="1" t="str">
        <f>"3521289753"</f>
        <v>3521289753</v>
      </c>
    </row>
    <row r="708" spans="1:4" x14ac:dyDescent="0.2">
      <c r="A708" s="1" t="str">
        <f>"00808"</f>
        <v>00808</v>
      </c>
      <c r="B708" s="1" t="str">
        <f>"رضا"</f>
        <v>رضا</v>
      </c>
      <c r="C708" s="1" t="str">
        <f>"نگهبان"</f>
        <v>نگهبان</v>
      </c>
      <c r="D708" s="1" t="str">
        <f>"6100005204"</f>
        <v>6100005204</v>
      </c>
    </row>
    <row r="709" spans="1:4" x14ac:dyDescent="0.2">
      <c r="A709" s="1" t="str">
        <f>"00809"</f>
        <v>00809</v>
      </c>
      <c r="B709" s="1" t="str">
        <f>"حسين"</f>
        <v>حسين</v>
      </c>
      <c r="C709" s="1" t="str">
        <f>"سماواتي"</f>
        <v>سماواتي</v>
      </c>
      <c r="D709" s="1" t="str">
        <f>"3559752061"</f>
        <v>3559752061</v>
      </c>
    </row>
    <row r="710" spans="1:4" x14ac:dyDescent="0.2">
      <c r="A710" s="1" t="str">
        <f>"00811"</f>
        <v>00811</v>
      </c>
      <c r="B710" s="1" t="str">
        <f>"حسين"</f>
        <v>حسين</v>
      </c>
      <c r="C710" s="1" t="str">
        <f>"اسماعيلي مطلق"</f>
        <v>اسماعيلي مطلق</v>
      </c>
      <c r="D710" s="1" t="str">
        <f>"3549748590"</f>
        <v>3549748590</v>
      </c>
    </row>
    <row r="711" spans="1:4" x14ac:dyDescent="0.2">
      <c r="A711" s="1" t="str">
        <f>"00812"</f>
        <v>00812</v>
      </c>
      <c r="B711" s="1" t="str">
        <f>"نجف"</f>
        <v>نجف</v>
      </c>
      <c r="C711" s="1" t="str">
        <f>"انصاري"</f>
        <v>انصاري</v>
      </c>
      <c r="D711" s="1" t="str">
        <f>"3500488021"</f>
        <v>3500488021</v>
      </c>
    </row>
    <row r="712" spans="1:4" x14ac:dyDescent="0.2">
      <c r="A712" s="1" t="str">
        <f>"00813"</f>
        <v>00813</v>
      </c>
      <c r="B712" s="1" t="str">
        <f>"غلامرضا"</f>
        <v>غلامرضا</v>
      </c>
      <c r="C712" s="1" t="str">
        <f>"برخ"</f>
        <v>برخ</v>
      </c>
      <c r="D712" s="1" t="str">
        <f>"3501595557"</f>
        <v>3501595557</v>
      </c>
    </row>
    <row r="713" spans="1:4" x14ac:dyDescent="0.2">
      <c r="A713" s="1" t="str">
        <f>"00814"</f>
        <v>00814</v>
      </c>
      <c r="B713" s="1" t="str">
        <f>"مرتضي"</f>
        <v>مرتضي</v>
      </c>
      <c r="C713" s="1" t="str">
        <f>"پيش خورد"</f>
        <v>پيش خورد</v>
      </c>
      <c r="D713" s="1" t="str">
        <f>"3559487870"</f>
        <v>3559487870</v>
      </c>
    </row>
    <row r="714" spans="1:4" x14ac:dyDescent="0.2">
      <c r="A714" s="1" t="str">
        <f>"00815"</f>
        <v>00815</v>
      </c>
      <c r="B714" s="1" t="str">
        <f>"امير"</f>
        <v>امير</v>
      </c>
      <c r="C714" s="1" t="str">
        <f>"جاودانيان"</f>
        <v>جاودانيان</v>
      </c>
      <c r="D714" s="1" t="str">
        <f>"3501123442"</f>
        <v>3501123442</v>
      </c>
    </row>
    <row r="715" spans="1:4" x14ac:dyDescent="0.2">
      <c r="A715" s="1" t="str">
        <f>"00816"</f>
        <v>00816</v>
      </c>
      <c r="B715" s="1" t="str">
        <f>"علي"</f>
        <v>علي</v>
      </c>
      <c r="C715" s="1" t="str">
        <f>"جاودانيان"</f>
        <v>جاودانيان</v>
      </c>
      <c r="D715" s="1" t="str">
        <f>"3500871291"</f>
        <v>3500871291</v>
      </c>
    </row>
    <row r="716" spans="1:4" x14ac:dyDescent="0.2">
      <c r="A716" s="1" t="str">
        <f>"00817"</f>
        <v>00817</v>
      </c>
      <c r="B716" s="1" t="str">
        <f>"علي"</f>
        <v>علي</v>
      </c>
      <c r="C716" s="1" t="str">
        <f>"دهقاندوست"</f>
        <v>دهقاندوست</v>
      </c>
      <c r="D716" s="1" t="str">
        <f>"3501153872"</f>
        <v>3501153872</v>
      </c>
    </row>
    <row r="717" spans="1:4" x14ac:dyDescent="0.2">
      <c r="A717" s="1" t="str">
        <f>"00819"</f>
        <v>00819</v>
      </c>
      <c r="B717" s="1" t="str">
        <f>"عبدالرضا"</f>
        <v>عبدالرضا</v>
      </c>
      <c r="C717" s="1" t="str">
        <f>"سليماني"</f>
        <v>سليماني</v>
      </c>
      <c r="D717" s="1" t="str">
        <f>"3500326226"</f>
        <v>3500326226</v>
      </c>
    </row>
    <row r="718" spans="1:4" x14ac:dyDescent="0.2">
      <c r="A718" s="1" t="str">
        <f>"00821"</f>
        <v>00821</v>
      </c>
      <c r="B718" s="1" t="str">
        <f>"حمادي"</f>
        <v>حمادي</v>
      </c>
      <c r="C718" s="1" t="str">
        <f>"شعباني"</f>
        <v>شعباني</v>
      </c>
      <c r="D718" s="1" t="str">
        <f>"1819764095"</f>
        <v>1819764095</v>
      </c>
    </row>
    <row r="719" spans="1:4" x14ac:dyDescent="0.2">
      <c r="A719" s="1" t="str">
        <f>"00822"</f>
        <v>00822</v>
      </c>
      <c r="B719" s="1" t="str">
        <f>"محمد"</f>
        <v>محمد</v>
      </c>
      <c r="C719" s="1" t="str">
        <f>"مقاتلي"</f>
        <v>مقاتلي</v>
      </c>
      <c r="D719" s="1" t="str">
        <f>"3559377927"</f>
        <v>3559377927</v>
      </c>
    </row>
    <row r="720" spans="1:4" x14ac:dyDescent="0.2">
      <c r="A720" s="1" t="str">
        <f>"00827"</f>
        <v>00827</v>
      </c>
      <c r="B720" s="1" t="str">
        <f>"رضا"</f>
        <v>رضا</v>
      </c>
      <c r="C720" s="1" t="str">
        <f>"غفاري"</f>
        <v>غفاري</v>
      </c>
      <c r="D720" s="1" t="str">
        <f>"3500942687"</f>
        <v>3500942687</v>
      </c>
    </row>
    <row r="721" spans="1:4" x14ac:dyDescent="0.2">
      <c r="A721" s="1" t="str">
        <f>"00828"</f>
        <v>00828</v>
      </c>
      <c r="B721" s="1" t="str">
        <f>"علي"</f>
        <v>علي</v>
      </c>
      <c r="C721" s="1" t="str">
        <f>"كابلي"</f>
        <v>كابلي</v>
      </c>
      <c r="D721" s="1" t="str">
        <f>"3501356323"</f>
        <v>3501356323</v>
      </c>
    </row>
    <row r="722" spans="1:4" x14ac:dyDescent="0.2">
      <c r="A722" s="1" t="str">
        <f>"00831"</f>
        <v>00831</v>
      </c>
      <c r="B722" s="1" t="str">
        <f>"مرتضي"</f>
        <v>مرتضي</v>
      </c>
      <c r="C722" s="1" t="str">
        <f>"كهن"</f>
        <v>كهن</v>
      </c>
      <c r="D722" s="1" t="str">
        <f>"3500380328"</f>
        <v>3500380328</v>
      </c>
    </row>
    <row r="723" spans="1:4" x14ac:dyDescent="0.2">
      <c r="A723" s="1" t="str">
        <f>"00832"</f>
        <v>00832</v>
      </c>
      <c r="B723" s="1" t="str">
        <f>"ابراهيم"</f>
        <v>ابراهيم</v>
      </c>
      <c r="C723" s="1" t="str">
        <f>"عبدالهي"</f>
        <v>عبدالهي</v>
      </c>
      <c r="D723" s="1" t="str">
        <f>"3559888530"</f>
        <v>3559888530</v>
      </c>
    </row>
    <row r="724" spans="1:4" x14ac:dyDescent="0.2">
      <c r="A724" s="1" t="str">
        <f>"00834"</f>
        <v>00834</v>
      </c>
      <c r="B724" s="1" t="str">
        <f>"محمد"</f>
        <v>محمد</v>
      </c>
      <c r="C724" s="1" t="str">
        <f>"عساکره"</f>
        <v>عساکره</v>
      </c>
      <c r="D724" s="1" t="str">
        <f>"3501167431"</f>
        <v>3501167431</v>
      </c>
    </row>
    <row r="725" spans="1:4" x14ac:dyDescent="0.2">
      <c r="A725" s="1" t="str">
        <f>"00835"</f>
        <v>00835</v>
      </c>
      <c r="B725" s="1" t="str">
        <f>"صادق"</f>
        <v>صادق</v>
      </c>
      <c r="C725" s="1" t="str">
        <f>"عباسي"</f>
        <v>عباسي</v>
      </c>
      <c r="D725" s="1" t="str">
        <f>"3500966136"</f>
        <v>3500966136</v>
      </c>
    </row>
    <row r="726" spans="1:4" x14ac:dyDescent="0.2">
      <c r="A726" s="1" t="str">
        <f>"00836"</f>
        <v>00836</v>
      </c>
      <c r="B726" s="1" t="str">
        <f>"حميد"</f>
        <v>حميد</v>
      </c>
      <c r="C726" s="1" t="str">
        <f>"گزدرازي"</f>
        <v>گزدرازي</v>
      </c>
      <c r="D726" s="1" t="str">
        <f>"3500493475"</f>
        <v>3500493475</v>
      </c>
    </row>
    <row r="727" spans="1:4" x14ac:dyDescent="0.2">
      <c r="A727" s="1" t="str">
        <f>"00837"</f>
        <v>00837</v>
      </c>
      <c r="B727" s="1" t="str">
        <f>"فرشيد"</f>
        <v>فرشيد</v>
      </c>
      <c r="C727" s="1" t="str">
        <f>"عباسيان"</f>
        <v>عباسيان</v>
      </c>
      <c r="D727" s="1" t="str">
        <f>"4622541645"</f>
        <v>4622541645</v>
      </c>
    </row>
    <row r="728" spans="1:4" x14ac:dyDescent="0.2">
      <c r="A728" s="1" t="str">
        <f>"00838"</f>
        <v>00838</v>
      </c>
      <c r="B728" s="1" t="str">
        <f>"حسن"</f>
        <v>حسن</v>
      </c>
      <c r="C728" s="1" t="str">
        <f>"رستمي"</f>
        <v>رستمي</v>
      </c>
      <c r="D728" s="1" t="str">
        <f>"3549498748"</f>
        <v>3549498748</v>
      </c>
    </row>
    <row r="729" spans="1:4" x14ac:dyDescent="0.2">
      <c r="A729" s="1" t="str">
        <f>"00839"</f>
        <v>00839</v>
      </c>
      <c r="B729" s="1" t="str">
        <f>"اکبر"</f>
        <v>اکبر</v>
      </c>
      <c r="C729" s="1" t="str">
        <f>"يزدان پناه"</f>
        <v>يزدان پناه</v>
      </c>
      <c r="D729" s="1" t="str">
        <f>"5329909619"</f>
        <v>5329909619</v>
      </c>
    </row>
    <row r="730" spans="1:4" x14ac:dyDescent="0.2">
      <c r="A730" s="1" t="str">
        <f>"00840"</f>
        <v>00840</v>
      </c>
      <c r="B730" s="1" t="str">
        <f>"سعيد"</f>
        <v>سعيد</v>
      </c>
      <c r="C730" s="1" t="str">
        <f>"اکبري"</f>
        <v>اکبري</v>
      </c>
      <c r="D730" s="1" t="str">
        <f>"4849945813"</f>
        <v>4849945813</v>
      </c>
    </row>
    <row r="731" spans="1:4" x14ac:dyDescent="0.2">
      <c r="A731" s="1" t="str">
        <f>"00841"</f>
        <v>00841</v>
      </c>
      <c r="B731" s="1" t="str">
        <f>"يوسف"</f>
        <v>يوسف</v>
      </c>
      <c r="C731" s="1" t="str">
        <f>"آهنين جان"</f>
        <v>آهنين جان</v>
      </c>
      <c r="D731" s="1" t="str">
        <f>"5509961279"</f>
        <v>5509961279</v>
      </c>
    </row>
    <row r="732" spans="1:4" x14ac:dyDescent="0.2">
      <c r="A732" s="1" t="str">
        <f>"00842"</f>
        <v>00842</v>
      </c>
      <c r="B732" s="1" t="str">
        <f>"نعمت اله"</f>
        <v>نعمت اله</v>
      </c>
      <c r="C732" s="1" t="str">
        <f>"احمدي ديرين"</f>
        <v>احمدي ديرين</v>
      </c>
      <c r="D732" s="1" t="str">
        <f>"3992439690"</f>
        <v>3992439690</v>
      </c>
    </row>
    <row r="733" spans="1:4" x14ac:dyDescent="0.2">
      <c r="A733" s="1" t="str">
        <f>"00843"</f>
        <v>00843</v>
      </c>
      <c r="B733" s="1" t="str">
        <f>"رضا"</f>
        <v>رضا</v>
      </c>
      <c r="C733" s="1" t="str">
        <f>"الياسي"</f>
        <v>الياسي</v>
      </c>
      <c r="D733" s="1" t="str">
        <f>"4172870392"</f>
        <v>4172870392</v>
      </c>
    </row>
    <row r="734" spans="1:4" x14ac:dyDescent="0.2">
      <c r="A734" s="1" t="str">
        <f>"00844"</f>
        <v>00844</v>
      </c>
      <c r="B734" s="1" t="str">
        <f>"محمدرضا"</f>
        <v>محمدرضا</v>
      </c>
      <c r="C734" s="1" t="str">
        <f>"چاووشيان نائيني"</f>
        <v>چاووشيان نائيني</v>
      </c>
      <c r="D734" s="1" t="str">
        <f>"0386518424"</f>
        <v>0386518424</v>
      </c>
    </row>
    <row r="735" spans="1:4" x14ac:dyDescent="0.2">
      <c r="A735" s="1" t="str">
        <f>"00846"</f>
        <v>00846</v>
      </c>
      <c r="B735" s="1" t="str">
        <f>"حميد"</f>
        <v>حميد</v>
      </c>
      <c r="C735" s="1" t="str">
        <f>"رضايي"</f>
        <v>رضايي</v>
      </c>
      <c r="D735" s="1" t="str">
        <f>"2360192027"</f>
        <v>2360192027</v>
      </c>
    </row>
    <row r="736" spans="1:4" x14ac:dyDescent="0.2">
      <c r="A736" s="1" t="str">
        <f>"00847"</f>
        <v>00847</v>
      </c>
      <c r="B736" s="1" t="str">
        <f>"امين"</f>
        <v>امين</v>
      </c>
      <c r="C736" s="1" t="str">
        <f>"رودحله پور"</f>
        <v>رودحله پور</v>
      </c>
      <c r="D736" s="1" t="str">
        <f>"3521265765"</f>
        <v>3521265765</v>
      </c>
    </row>
    <row r="737" spans="1:4" x14ac:dyDescent="0.2">
      <c r="A737" s="1" t="str">
        <f>"00848"</f>
        <v>00848</v>
      </c>
      <c r="B737" s="1" t="str">
        <f>"سلمان"</f>
        <v>سلمان</v>
      </c>
      <c r="C737" s="1" t="str">
        <f>"شجاعي خو"</f>
        <v>شجاعي خو</v>
      </c>
      <c r="D737" s="1" t="str">
        <f>"4240072913"</f>
        <v>4240072913</v>
      </c>
    </row>
    <row r="738" spans="1:4" x14ac:dyDescent="0.2">
      <c r="A738" s="1" t="str">
        <f>"00849"</f>
        <v>00849</v>
      </c>
      <c r="B738" s="1" t="str">
        <f>"مرتضي"</f>
        <v>مرتضي</v>
      </c>
      <c r="C738" s="1" t="str">
        <f>"شريفيان"</f>
        <v>شريفيان</v>
      </c>
      <c r="D738" s="1" t="str">
        <f>"3490007816"</f>
        <v>3490007816</v>
      </c>
    </row>
    <row r="739" spans="1:4" x14ac:dyDescent="0.2">
      <c r="A739" s="1" t="str">
        <f>"00850"</f>
        <v>00850</v>
      </c>
      <c r="B739" s="1" t="str">
        <f>"رضا"</f>
        <v>رضا</v>
      </c>
      <c r="C739" s="1" t="str">
        <f>"شکرانه"</f>
        <v>شکرانه</v>
      </c>
      <c r="D739" s="1" t="str">
        <f>"2300750783"</f>
        <v>2300750783</v>
      </c>
    </row>
    <row r="740" spans="1:4" x14ac:dyDescent="0.2">
      <c r="A740" s="1" t="str">
        <f>"00851"</f>
        <v>00851</v>
      </c>
      <c r="B740" s="1" t="str">
        <f>"حسن"</f>
        <v>حسن</v>
      </c>
      <c r="C740" s="1" t="str">
        <f>"شيخياني"</f>
        <v>شيخياني</v>
      </c>
      <c r="D740" s="1" t="str">
        <f>"3549906390"</f>
        <v>3549906390</v>
      </c>
    </row>
    <row r="741" spans="1:4" x14ac:dyDescent="0.2">
      <c r="A741" s="1" t="str">
        <f>"00852"</f>
        <v>00852</v>
      </c>
      <c r="B741" s="1" t="str">
        <f>"علي"</f>
        <v>علي</v>
      </c>
      <c r="C741" s="1" t="str">
        <f>"صالحي"</f>
        <v>صالحي</v>
      </c>
      <c r="D741" s="1" t="str">
        <f>"3240592428"</f>
        <v>3240592428</v>
      </c>
    </row>
    <row r="742" spans="1:4" x14ac:dyDescent="0.2">
      <c r="A742" s="1" t="str">
        <f>"00853"</f>
        <v>00853</v>
      </c>
      <c r="B742" s="1" t="str">
        <f>"مهدي"</f>
        <v>مهدي</v>
      </c>
      <c r="C742" s="1" t="str">
        <f>"صفري"</f>
        <v>صفري</v>
      </c>
      <c r="D742" s="1" t="str">
        <f>"2440096490"</f>
        <v>2440096490</v>
      </c>
    </row>
    <row r="743" spans="1:4" x14ac:dyDescent="0.2">
      <c r="A743" s="1" t="str">
        <f>"00854"</f>
        <v>00854</v>
      </c>
      <c r="B743" s="1" t="str">
        <f>"علي"</f>
        <v>علي</v>
      </c>
      <c r="C743" s="1" t="str">
        <f>"عطاپوريان"</f>
        <v>عطاپوريان</v>
      </c>
      <c r="D743" s="1" t="str">
        <f>"3501443633"</f>
        <v>3501443633</v>
      </c>
    </row>
    <row r="744" spans="1:4" x14ac:dyDescent="0.2">
      <c r="A744" s="1" t="str">
        <f>"00855"</f>
        <v>00855</v>
      </c>
      <c r="B744" s="1" t="str">
        <f>"ايوب"</f>
        <v>ايوب</v>
      </c>
      <c r="C744" s="1" t="str">
        <f>"عليزاده"</f>
        <v>عليزاده</v>
      </c>
      <c r="D744" s="1" t="str">
        <f>"5329958466"</f>
        <v>5329958466</v>
      </c>
    </row>
    <row r="745" spans="1:4" x14ac:dyDescent="0.2">
      <c r="A745" s="1" t="str">
        <f>"00856"</f>
        <v>00856</v>
      </c>
      <c r="B745" s="1" t="str">
        <f>"محمد"</f>
        <v>محمد</v>
      </c>
      <c r="C745" s="1" t="str">
        <f>"غلامي مندلي"</f>
        <v>غلامي مندلي</v>
      </c>
      <c r="D745" s="1" t="str">
        <f>"2003275819"</f>
        <v>2003275819</v>
      </c>
    </row>
    <row r="746" spans="1:4" x14ac:dyDescent="0.2">
      <c r="A746" s="1" t="str">
        <f>"00858"</f>
        <v>00858</v>
      </c>
      <c r="B746" s="1" t="str">
        <f>"عرفان"</f>
        <v>عرفان</v>
      </c>
      <c r="C746" s="1" t="str">
        <f>"محمدي"</f>
        <v>محمدي</v>
      </c>
      <c r="D746" s="1" t="str">
        <f>"2452303860"</f>
        <v>2452303860</v>
      </c>
    </row>
    <row r="747" spans="1:4" x14ac:dyDescent="0.2">
      <c r="A747" s="1" t="str">
        <f>"00860"</f>
        <v>00860</v>
      </c>
      <c r="B747" s="1" t="str">
        <f>"سيد عبدالحميد"</f>
        <v>سيد عبدالحميد</v>
      </c>
      <c r="C747" s="1" t="str">
        <f>"موسوي"</f>
        <v>موسوي</v>
      </c>
      <c r="D747" s="1" t="str">
        <f>"3501488221"</f>
        <v>3501488221</v>
      </c>
    </row>
    <row r="748" spans="1:4" x14ac:dyDescent="0.2">
      <c r="A748" s="1" t="str">
        <f>"00861"</f>
        <v>00861</v>
      </c>
      <c r="B748" s="1" t="str">
        <f>"زين العابدين"</f>
        <v>زين العابدين</v>
      </c>
      <c r="C748" s="1" t="str">
        <f>"ميرکي"</f>
        <v>ميرکي</v>
      </c>
      <c r="D748" s="1" t="str">
        <f>"3490065417"</f>
        <v>3490065417</v>
      </c>
    </row>
    <row r="749" spans="1:4" x14ac:dyDescent="0.2">
      <c r="A749" s="1" t="str">
        <f>"00862"</f>
        <v>00862</v>
      </c>
      <c r="B749" s="1" t="str">
        <f>"محمدجواد"</f>
        <v>محمدجواد</v>
      </c>
      <c r="C749" s="1" t="str">
        <f>"يزدان پناه"</f>
        <v>يزدان پناه</v>
      </c>
      <c r="D749" s="1" t="str">
        <f>"2300361000"</f>
        <v>2300361000</v>
      </c>
    </row>
    <row r="750" spans="1:4" x14ac:dyDescent="0.2">
      <c r="A750" s="1" t="str">
        <f>"00863"</f>
        <v>00863</v>
      </c>
      <c r="B750" s="1" t="str">
        <f>"هادي"</f>
        <v>هادي</v>
      </c>
      <c r="C750" s="1" t="str">
        <f>"آب رخت"</f>
        <v>آب رخت</v>
      </c>
      <c r="D750" s="1" t="str">
        <f>"3501196067"</f>
        <v>3501196067</v>
      </c>
    </row>
    <row r="751" spans="1:4" x14ac:dyDescent="0.2">
      <c r="A751" s="1" t="str">
        <f>"00864"</f>
        <v>00864</v>
      </c>
      <c r="B751" s="1" t="str">
        <f>"مهرداد"</f>
        <v>مهرداد</v>
      </c>
      <c r="C751" s="1" t="str">
        <f>"رحيمي"</f>
        <v>رحيمي</v>
      </c>
      <c r="D751" s="1" t="str">
        <f>"2280031183"</f>
        <v>2280031183</v>
      </c>
    </row>
    <row r="752" spans="1:4" x14ac:dyDescent="0.2">
      <c r="A752" s="1" t="str">
        <f>"00865"</f>
        <v>00865</v>
      </c>
      <c r="B752" s="1" t="str">
        <f>"محمد"</f>
        <v>محمد</v>
      </c>
      <c r="C752" s="1" t="str">
        <f>"احمدي"</f>
        <v>احمدي</v>
      </c>
      <c r="D752" s="1" t="str">
        <f>"3501505434"</f>
        <v>3501505434</v>
      </c>
    </row>
    <row r="753" spans="1:4" x14ac:dyDescent="0.2">
      <c r="A753" s="1" t="str">
        <f>"00866"</f>
        <v>00866</v>
      </c>
      <c r="B753" s="1" t="str">
        <f>"اميدرضا"</f>
        <v>اميدرضا</v>
      </c>
      <c r="C753" s="1" t="str">
        <f>"ايزدي"</f>
        <v>ايزدي</v>
      </c>
      <c r="D753" s="1" t="str">
        <f>"5489931248"</f>
        <v>5489931248</v>
      </c>
    </row>
    <row r="754" spans="1:4" x14ac:dyDescent="0.2">
      <c r="A754" s="1" t="str">
        <f>"00867"</f>
        <v>00867</v>
      </c>
      <c r="B754" s="1" t="str">
        <f>"سيد محمد علي"</f>
        <v>سيد محمد علي</v>
      </c>
      <c r="C754" s="1" t="str">
        <f>"باقري"</f>
        <v>باقري</v>
      </c>
      <c r="D754" s="1" t="str">
        <f>"3540087540"</f>
        <v>3540087540</v>
      </c>
    </row>
    <row r="755" spans="1:4" x14ac:dyDescent="0.2">
      <c r="A755" s="1" t="str">
        <f>"00869"</f>
        <v>00869</v>
      </c>
      <c r="B755" s="1" t="str">
        <f>"موسي"</f>
        <v>موسي</v>
      </c>
      <c r="C755" s="1" t="str">
        <f>"خدري"</f>
        <v>خدري</v>
      </c>
      <c r="D755" s="1" t="str">
        <f>"3501569513"</f>
        <v>3501569513</v>
      </c>
    </row>
    <row r="756" spans="1:4" x14ac:dyDescent="0.2">
      <c r="A756" s="1" t="str">
        <f>"00870"</f>
        <v>00870</v>
      </c>
      <c r="B756" s="1" t="str">
        <f>"سينا"</f>
        <v>سينا</v>
      </c>
      <c r="C756" s="1" t="str">
        <f>"دشتستاني نژاد"</f>
        <v>دشتستاني نژاد</v>
      </c>
      <c r="D756" s="1" t="str">
        <f>"3490108930"</f>
        <v>3490108930</v>
      </c>
    </row>
    <row r="757" spans="1:4" x14ac:dyDescent="0.2">
      <c r="A757" s="1" t="str">
        <f>"00871"</f>
        <v>00871</v>
      </c>
      <c r="B757" s="1" t="str">
        <f>"مسعود"</f>
        <v>مسعود</v>
      </c>
      <c r="C757" s="1" t="str">
        <f>"سهرابي تيمورلو"</f>
        <v>سهرابي تيمورلو</v>
      </c>
      <c r="D757" s="1" t="str">
        <f>"3501454384"</f>
        <v>3501454384</v>
      </c>
    </row>
    <row r="758" spans="1:4" x14ac:dyDescent="0.2">
      <c r="A758" s="1" t="str">
        <f>"00872"</f>
        <v>00872</v>
      </c>
      <c r="B758" s="1" t="str">
        <f>"سيدرضا"</f>
        <v>سيدرضا</v>
      </c>
      <c r="C758" s="1" t="str">
        <f>"شجاع الدين"</f>
        <v>شجاع الدين</v>
      </c>
      <c r="D758" s="1" t="str">
        <f>"3510079353"</f>
        <v>3510079353</v>
      </c>
    </row>
    <row r="759" spans="1:4" x14ac:dyDescent="0.2">
      <c r="A759" s="1" t="str">
        <f>"00873"</f>
        <v>00873</v>
      </c>
      <c r="B759" s="1" t="str">
        <f>"علي"</f>
        <v>علي</v>
      </c>
      <c r="C759" s="1" t="str">
        <f>"شهرياري"</f>
        <v>شهرياري</v>
      </c>
      <c r="D759" s="1" t="str">
        <f>"2360006509"</f>
        <v>2360006509</v>
      </c>
    </row>
    <row r="760" spans="1:4" x14ac:dyDescent="0.2">
      <c r="A760" s="1" t="str">
        <f>"00874"</f>
        <v>00874</v>
      </c>
      <c r="B760" s="1" t="str">
        <f>"مجيد"</f>
        <v>مجيد</v>
      </c>
      <c r="C760" s="1" t="str">
        <f>"صادقي"</f>
        <v>صادقي</v>
      </c>
      <c r="D760" s="1" t="str">
        <f>"1931001901"</f>
        <v>1931001901</v>
      </c>
    </row>
    <row r="761" spans="1:4" x14ac:dyDescent="0.2">
      <c r="A761" s="1" t="str">
        <f>"00875"</f>
        <v>00875</v>
      </c>
      <c r="B761" s="1" t="str">
        <f>"امين"</f>
        <v>امين</v>
      </c>
      <c r="C761" s="1" t="str">
        <f>"عطايي"</f>
        <v>عطايي</v>
      </c>
      <c r="D761" s="1" t="str">
        <f>"1819872335"</f>
        <v>1819872335</v>
      </c>
    </row>
    <row r="762" spans="1:4" x14ac:dyDescent="0.2">
      <c r="A762" s="1" t="str">
        <f>"00876"</f>
        <v>00876</v>
      </c>
      <c r="B762" s="1" t="str">
        <f>"يحيي"</f>
        <v>يحيي</v>
      </c>
      <c r="C762" s="1" t="str">
        <f>"غلامي"</f>
        <v>غلامي</v>
      </c>
      <c r="D762" s="1" t="str">
        <f>"2440016969"</f>
        <v>2440016969</v>
      </c>
    </row>
    <row r="763" spans="1:4" x14ac:dyDescent="0.2">
      <c r="A763" s="1" t="str">
        <f>"00877"</f>
        <v>00877</v>
      </c>
      <c r="B763" s="1" t="str">
        <f>"مجتبي"</f>
        <v>مجتبي</v>
      </c>
      <c r="C763" s="1" t="str">
        <f>"محمدپور شورباخلو"</f>
        <v>محمدپور شورباخلو</v>
      </c>
      <c r="D763" s="1" t="str">
        <f>"2411567839"</f>
        <v>2411567839</v>
      </c>
    </row>
    <row r="764" spans="1:4" x14ac:dyDescent="0.2">
      <c r="A764" s="1" t="str">
        <f>"00878"</f>
        <v>00878</v>
      </c>
      <c r="B764" s="1" t="str">
        <f>"سجاد"</f>
        <v>سجاد</v>
      </c>
      <c r="C764" s="1" t="str">
        <f>"محمدي"</f>
        <v>محمدي</v>
      </c>
      <c r="D764" s="1" t="str">
        <f>"2392091005"</f>
        <v>2392091005</v>
      </c>
    </row>
    <row r="765" spans="1:4" x14ac:dyDescent="0.2">
      <c r="A765" s="1" t="str">
        <f>"00879"</f>
        <v>00879</v>
      </c>
      <c r="B765" s="1" t="str">
        <f>"ايوب"</f>
        <v>ايوب</v>
      </c>
      <c r="C765" s="1" t="str">
        <f>"محمودآبادي"</f>
        <v>محمودآبادي</v>
      </c>
      <c r="D765" s="1" t="str">
        <f>"3501118295"</f>
        <v>3501118295</v>
      </c>
    </row>
    <row r="766" spans="1:4" x14ac:dyDescent="0.2">
      <c r="A766" s="1" t="str">
        <f>"00880"</f>
        <v>00880</v>
      </c>
      <c r="B766" s="1" t="str">
        <f>"جاويد"</f>
        <v>جاويد</v>
      </c>
      <c r="C766" s="1" t="str">
        <f>"ميرشکاري"</f>
        <v>ميرشکاري</v>
      </c>
      <c r="D766" s="1" t="str">
        <f>"3550060432"</f>
        <v>3550060432</v>
      </c>
    </row>
    <row r="767" spans="1:4" x14ac:dyDescent="0.2">
      <c r="A767" s="1" t="str">
        <f>"00882"</f>
        <v>00882</v>
      </c>
      <c r="B767" s="1" t="str">
        <f>"امين"</f>
        <v>امين</v>
      </c>
      <c r="C767" s="1" t="str">
        <f>"يزدي"</f>
        <v>يزدي</v>
      </c>
      <c r="D767" s="1" t="str">
        <f>"2003261931"</f>
        <v>2003261931</v>
      </c>
    </row>
    <row r="768" spans="1:4" x14ac:dyDescent="0.2">
      <c r="A768" s="1" t="str">
        <f>"00883"</f>
        <v>00883</v>
      </c>
      <c r="B768" s="1" t="str">
        <f>"حميد"</f>
        <v>حميد</v>
      </c>
      <c r="C768" s="1" t="str">
        <f>"بادروح"</f>
        <v>بادروح</v>
      </c>
      <c r="D768" s="1" t="str">
        <f>"3550025866"</f>
        <v>3550025866</v>
      </c>
    </row>
    <row r="769" spans="1:4" x14ac:dyDescent="0.2">
      <c r="A769" s="1" t="str">
        <f>"00884"</f>
        <v>00884</v>
      </c>
      <c r="B769" s="1" t="str">
        <f>"صادق"</f>
        <v>صادق</v>
      </c>
      <c r="C769" s="1" t="str">
        <f>"بناري"</f>
        <v>بناري</v>
      </c>
      <c r="D769" s="1" t="str">
        <f>"5329947065"</f>
        <v>5329947065</v>
      </c>
    </row>
    <row r="770" spans="1:4" x14ac:dyDescent="0.2">
      <c r="A770" s="1" t="str">
        <f>"00886"</f>
        <v>00886</v>
      </c>
      <c r="B770" s="1" t="str">
        <f>"سيد محمد علي"</f>
        <v>سيد محمد علي</v>
      </c>
      <c r="C770" s="1" t="str">
        <f>"مير بهرسي"</f>
        <v>مير بهرسي</v>
      </c>
      <c r="D770" s="1" t="str">
        <f>"3501090153"</f>
        <v>3501090153</v>
      </c>
    </row>
    <row r="771" spans="1:4" x14ac:dyDescent="0.2">
      <c r="A771" s="1" t="str">
        <f>"00887"</f>
        <v>00887</v>
      </c>
      <c r="B771" s="1" t="str">
        <f>"عبدالحسين"</f>
        <v>عبدالحسين</v>
      </c>
      <c r="C771" s="1" t="str">
        <f>"بچاچري نژاد"</f>
        <v>بچاچري نژاد</v>
      </c>
      <c r="D771" s="1" t="str">
        <f>"5859474245"</f>
        <v>5859474245</v>
      </c>
    </row>
    <row r="772" spans="1:4" x14ac:dyDescent="0.2">
      <c r="A772" s="1" t="str">
        <f>"00888"</f>
        <v>00888</v>
      </c>
      <c r="B772" s="1" t="str">
        <f>"جواد"</f>
        <v>جواد</v>
      </c>
      <c r="C772" s="1" t="str">
        <f>"رحيم زاده کچوئي"</f>
        <v>رحيم زاده کچوئي</v>
      </c>
      <c r="D772" s="1" t="str">
        <f>"5149763225"</f>
        <v>5149763225</v>
      </c>
    </row>
    <row r="773" spans="1:4" x14ac:dyDescent="0.2">
      <c r="A773" s="1" t="str">
        <f>"00890"</f>
        <v>00890</v>
      </c>
      <c r="B773" s="1" t="str">
        <f>"محمدرضا"</f>
        <v>محمدرضا</v>
      </c>
      <c r="C773" s="1" t="str">
        <f>"راه پيماي فرد حقيقي"</f>
        <v>راه پيماي فرد حقيقي</v>
      </c>
      <c r="D773" s="1" t="str">
        <f>"2470953049"</f>
        <v>2470953049</v>
      </c>
    </row>
    <row r="774" spans="1:4" x14ac:dyDescent="0.2">
      <c r="A774" s="1" t="str">
        <f>"00891"</f>
        <v>00891</v>
      </c>
      <c r="B774" s="1" t="str">
        <f>"غلامرضا"</f>
        <v>غلامرضا</v>
      </c>
      <c r="C774" s="1" t="str">
        <f>"مسافر"</f>
        <v>مسافر</v>
      </c>
      <c r="D774" s="1" t="str">
        <f>"2370372648"</f>
        <v>2370372648</v>
      </c>
    </row>
    <row r="775" spans="1:4" x14ac:dyDescent="0.2">
      <c r="A775" s="1" t="str">
        <f>"00892"</f>
        <v>00892</v>
      </c>
      <c r="B775" s="1" t="str">
        <f>"اسلام"</f>
        <v>اسلام</v>
      </c>
      <c r="C775" s="1" t="str">
        <f>"دست نشان"</f>
        <v>دست نشان</v>
      </c>
      <c r="D775" s="1" t="str">
        <f>"4269289074"</f>
        <v>4269289074</v>
      </c>
    </row>
    <row r="776" spans="1:4" x14ac:dyDescent="0.2">
      <c r="A776" s="1" t="str">
        <f>"00893"</f>
        <v>00893</v>
      </c>
      <c r="B776" s="1" t="str">
        <f>"يعقوب"</f>
        <v>يعقوب</v>
      </c>
      <c r="C776" s="1" t="str">
        <f>"صفوي"</f>
        <v>صفوي</v>
      </c>
      <c r="D776" s="1" t="str">
        <f>"3539953841"</f>
        <v>3539953841</v>
      </c>
    </row>
    <row r="777" spans="1:4" x14ac:dyDescent="0.2">
      <c r="A777" s="1" t="str">
        <f>"00895"</f>
        <v>00895</v>
      </c>
      <c r="B777" s="1" t="str">
        <f>"رضا"</f>
        <v>رضا</v>
      </c>
      <c r="C777" s="1" t="str">
        <f>"ولي"</f>
        <v>ولي</v>
      </c>
      <c r="D777" s="1" t="str">
        <f>"2299996168"</f>
        <v>2299996168</v>
      </c>
    </row>
    <row r="778" spans="1:4" x14ac:dyDescent="0.2">
      <c r="A778" s="1" t="str">
        <f>"00896"</f>
        <v>00896</v>
      </c>
      <c r="B778" s="1" t="str">
        <f>"سيدجاسم"</f>
        <v>سيدجاسم</v>
      </c>
      <c r="C778" s="1" t="str">
        <f>"حسيني"</f>
        <v>حسيني</v>
      </c>
      <c r="D778" s="1" t="str">
        <f>"4219831215"</f>
        <v>4219831215</v>
      </c>
    </row>
    <row r="779" spans="1:4" x14ac:dyDescent="0.2">
      <c r="A779" s="1" t="str">
        <f>"00897"</f>
        <v>00897</v>
      </c>
      <c r="B779" s="1" t="str">
        <f>"اکبر"</f>
        <v>اکبر</v>
      </c>
      <c r="C779" s="1" t="str">
        <f>"بهاروند"</f>
        <v>بهاروند</v>
      </c>
      <c r="D779" s="1" t="str">
        <f>"4073389548"</f>
        <v>4073389548</v>
      </c>
    </row>
    <row r="780" spans="1:4" x14ac:dyDescent="0.2">
      <c r="A780" s="1" t="str">
        <f>"00898"</f>
        <v>00898</v>
      </c>
      <c r="B780" s="1" t="str">
        <f>"محمدرضا"</f>
        <v>محمدرضا</v>
      </c>
      <c r="C780" s="1" t="str">
        <f>"آزادمنش"</f>
        <v>آزادمنش</v>
      </c>
      <c r="D780" s="1" t="str">
        <f>"3521254471"</f>
        <v>3521254471</v>
      </c>
    </row>
    <row r="781" spans="1:4" x14ac:dyDescent="0.2">
      <c r="A781" s="1" t="str">
        <f>"00899"</f>
        <v>00899</v>
      </c>
      <c r="B781" s="1" t="str">
        <f>"احمد"</f>
        <v>احمد</v>
      </c>
      <c r="C781" s="1" t="str">
        <f>"هوشمندي"</f>
        <v>هوشمندي</v>
      </c>
      <c r="D781" s="1" t="str">
        <f>"2380052077"</f>
        <v>2380052077</v>
      </c>
    </row>
    <row r="782" spans="1:4" x14ac:dyDescent="0.2">
      <c r="A782" s="1" t="str">
        <f>"00900"</f>
        <v>00900</v>
      </c>
      <c r="B782" s="1" t="str">
        <f>"اسماعيل"</f>
        <v>اسماعيل</v>
      </c>
      <c r="C782" s="1" t="str">
        <f>"مغانلو رحيمي زاده"</f>
        <v>مغانلو رحيمي زاده</v>
      </c>
      <c r="D782" s="1" t="str">
        <f>"2400089434"</f>
        <v>2400089434</v>
      </c>
    </row>
    <row r="783" spans="1:4" x14ac:dyDescent="0.2">
      <c r="A783" s="1" t="str">
        <f>"00901"</f>
        <v>00901</v>
      </c>
      <c r="B783" s="1" t="str">
        <f>"پيمان"</f>
        <v>پيمان</v>
      </c>
      <c r="C783" s="1" t="str">
        <f>"بحريني"</f>
        <v>بحريني</v>
      </c>
      <c r="D783" s="1" t="str">
        <f>"3540019871"</f>
        <v>3540019871</v>
      </c>
    </row>
    <row r="784" spans="1:4" x14ac:dyDescent="0.2">
      <c r="A784" s="1" t="str">
        <f>"00902"</f>
        <v>00902</v>
      </c>
      <c r="B784" s="1" t="str">
        <f>"علي"</f>
        <v>علي</v>
      </c>
      <c r="C784" s="1" t="str">
        <f>"پاژنگ"</f>
        <v>پاژنگ</v>
      </c>
      <c r="D784" s="1" t="str">
        <f>"3510097343"</f>
        <v>3510097343</v>
      </c>
    </row>
    <row r="785" spans="1:4" x14ac:dyDescent="0.2">
      <c r="A785" s="1" t="str">
        <f>"00903"</f>
        <v>00903</v>
      </c>
      <c r="B785" s="1" t="str">
        <f>"محمدکاظم"</f>
        <v>محمدکاظم</v>
      </c>
      <c r="C785" s="1" t="str">
        <f>"توکلي"</f>
        <v>توکلي</v>
      </c>
      <c r="D785" s="1" t="str">
        <f>"2372770225"</f>
        <v>2372770225</v>
      </c>
    </row>
    <row r="786" spans="1:4" x14ac:dyDescent="0.2">
      <c r="A786" s="1" t="str">
        <f>"00904"</f>
        <v>00904</v>
      </c>
      <c r="B786" s="1" t="str">
        <f>"مهدي"</f>
        <v>مهدي</v>
      </c>
      <c r="C786" s="1" t="str">
        <f>"جمالي"</f>
        <v>جمالي</v>
      </c>
      <c r="D786" s="1" t="str">
        <f>"3550000626"</f>
        <v>3550000626</v>
      </c>
    </row>
    <row r="787" spans="1:4" x14ac:dyDescent="0.2">
      <c r="A787" s="1" t="str">
        <f>"00905"</f>
        <v>00905</v>
      </c>
      <c r="B787" s="1" t="str">
        <f>"محسن"</f>
        <v>محسن</v>
      </c>
      <c r="C787" s="1" t="str">
        <f>"حياتي"</f>
        <v>حياتي</v>
      </c>
      <c r="D787" s="1" t="str">
        <f>"5320017464"</f>
        <v>5320017464</v>
      </c>
    </row>
    <row r="788" spans="1:4" x14ac:dyDescent="0.2">
      <c r="A788" s="1" t="str">
        <f>"00906"</f>
        <v>00906</v>
      </c>
      <c r="B788" s="1" t="str">
        <f>"حسين"</f>
        <v>حسين</v>
      </c>
      <c r="C788" s="1" t="str">
        <f>"خوهک"</f>
        <v>خوهک</v>
      </c>
      <c r="D788" s="1" t="str">
        <f>"3510056019"</f>
        <v>3510056019</v>
      </c>
    </row>
    <row r="789" spans="1:4" x14ac:dyDescent="0.2">
      <c r="A789" s="1" t="str">
        <f>"00907"</f>
        <v>00907</v>
      </c>
      <c r="B789" s="1" t="str">
        <f>"مقداد"</f>
        <v>مقداد</v>
      </c>
      <c r="C789" s="1" t="str">
        <f>"ديرنه"</f>
        <v>ديرنه</v>
      </c>
      <c r="D789" s="1" t="str">
        <f>"3521313956"</f>
        <v>3521313956</v>
      </c>
    </row>
    <row r="790" spans="1:4" x14ac:dyDescent="0.2">
      <c r="A790" s="1" t="str">
        <f>"00908"</f>
        <v>00908</v>
      </c>
      <c r="B790" s="1" t="str">
        <f>"حسين"</f>
        <v>حسين</v>
      </c>
      <c r="C790" s="1" t="str">
        <f>"شيخياني"</f>
        <v>شيخياني</v>
      </c>
      <c r="D790" s="1" t="str">
        <f>"3510042972"</f>
        <v>3510042972</v>
      </c>
    </row>
    <row r="791" spans="1:4" x14ac:dyDescent="0.2">
      <c r="A791" s="1" t="str">
        <f>"00909"</f>
        <v>00909</v>
      </c>
      <c r="B791" s="1" t="str">
        <f>"عبدالله"</f>
        <v>عبدالله</v>
      </c>
      <c r="C791" s="1" t="str">
        <f>"عالي پور"</f>
        <v>عالي پور</v>
      </c>
      <c r="D791" s="1" t="str">
        <f>"1841850608"</f>
        <v>1841850608</v>
      </c>
    </row>
    <row r="792" spans="1:4" x14ac:dyDescent="0.2">
      <c r="A792" s="1" t="str">
        <f>"00910"</f>
        <v>00910</v>
      </c>
      <c r="B792" s="1" t="str">
        <f>"مهدي"</f>
        <v>مهدي</v>
      </c>
      <c r="C792" s="1" t="str">
        <f>"كسرائي"</f>
        <v>كسرائي</v>
      </c>
      <c r="D792" s="1" t="str">
        <f>"3521274292"</f>
        <v>3521274292</v>
      </c>
    </row>
    <row r="793" spans="1:4" x14ac:dyDescent="0.2">
      <c r="A793" s="1" t="str">
        <f>"00911"</f>
        <v>00911</v>
      </c>
      <c r="B793" s="1" t="str">
        <f>"مصيب"</f>
        <v>مصيب</v>
      </c>
      <c r="C793" s="1" t="str">
        <f>"كشاورز"</f>
        <v>كشاورز</v>
      </c>
      <c r="D793" s="1" t="str">
        <f>"5329981395"</f>
        <v>5329981395</v>
      </c>
    </row>
    <row r="794" spans="1:4" x14ac:dyDescent="0.2">
      <c r="A794" s="1" t="str">
        <f>"00913"</f>
        <v>00913</v>
      </c>
      <c r="B794" s="1" t="str">
        <f>"امير"</f>
        <v>امير</v>
      </c>
      <c r="C794" s="1" t="str">
        <f>"محمدي"</f>
        <v>محمدي</v>
      </c>
      <c r="D794" s="1" t="str">
        <f>"4501213744"</f>
        <v>4501213744</v>
      </c>
    </row>
    <row r="795" spans="1:4" x14ac:dyDescent="0.2">
      <c r="A795" s="1" t="str">
        <f>"00914"</f>
        <v>00914</v>
      </c>
      <c r="B795" s="1" t="str">
        <f>"يعقوب"</f>
        <v>يعقوب</v>
      </c>
      <c r="C795" s="1" t="str">
        <f>"پذيرا"</f>
        <v>پذيرا</v>
      </c>
      <c r="D795" s="1" t="str">
        <f>"3521003043"</f>
        <v>3521003043</v>
      </c>
    </row>
    <row r="796" spans="1:4" x14ac:dyDescent="0.2">
      <c r="A796" s="1" t="str">
        <f>"00916"</f>
        <v>00916</v>
      </c>
      <c r="B796" s="1" t="str">
        <f>"عبدالرحيم"</f>
        <v>عبدالرحيم</v>
      </c>
      <c r="C796" s="1" t="str">
        <f>"آب يار"</f>
        <v>آب يار</v>
      </c>
      <c r="D796" s="1" t="str">
        <f>"3520988811"</f>
        <v>3520988811</v>
      </c>
    </row>
    <row r="797" spans="1:4" x14ac:dyDescent="0.2">
      <c r="A797" s="1" t="str">
        <f>"00917"</f>
        <v>00917</v>
      </c>
      <c r="B797" s="1" t="str">
        <f>"ميثم"</f>
        <v>ميثم</v>
      </c>
      <c r="C797" s="1" t="str">
        <f>"آبائي"</f>
        <v>آبائي</v>
      </c>
      <c r="D797" s="1" t="str">
        <f>"3501208431"</f>
        <v>3501208431</v>
      </c>
    </row>
    <row r="798" spans="1:4" x14ac:dyDescent="0.2">
      <c r="A798" s="1" t="str">
        <f>"00918"</f>
        <v>00918</v>
      </c>
      <c r="B798" s="1" t="str">
        <f>"محمدعلي"</f>
        <v>محمدعلي</v>
      </c>
      <c r="C798" s="1" t="str">
        <f>"آبادي"</f>
        <v>آبادي</v>
      </c>
      <c r="D798" s="1" t="str">
        <f>"3520907781"</f>
        <v>3520907781</v>
      </c>
    </row>
    <row r="799" spans="1:4" x14ac:dyDescent="0.2">
      <c r="A799" s="1" t="str">
        <f>"00919"</f>
        <v>00919</v>
      </c>
      <c r="B799" s="1" t="str">
        <f>"اکبر"</f>
        <v>اکبر</v>
      </c>
      <c r="C799" s="1" t="str">
        <f>"آذربخش"</f>
        <v>آذربخش</v>
      </c>
      <c r="D799" s="1" t="str">
        <f>"3559769752"</f>
        <v>3559769752</v>
      </c>
    </row>
    <row r="800" spans="1:4" x14ac:dyDescent="0.2">
      <c r="A800" s="1" t="str">
        <f>"00920"</f>
        <v>00920</v>
      </c>
      <c r="B800" s="1" t="str">
        <f>"احمد"</f>
        <v>احمد</v>
      </c>
      <c r="C800" s="1" t="str">
        <f>"اسماعيلي"</f>
        <v>اسماعيلي</v>
      </c>
      <c r="D800" s="1" t="str">
        <f>"3549845936"</f>
        <v>3549845936</v>
      </c>
    </row>
    <row r="801" spans="1:4" x14ac:dyDescent="0.2">
      <c r="A801" s="1" t="str">
        <f>"00921"</f>
        <v>00921</v>
      </c>
      <c r="B801" s="1" t="str">
        <f>"حسين"</f>
        <v>حسين</v>
      </c>
      <c r="C801" s="1" t="str">
        <f>"اسماعيلي فرد"</f>
        <v>اسماعيلي فرد</v>
      </c>
      <c r="D801" s="1" t="str">
        <f>"1209487901"</f>
        <v>1209487901</v>
      </c>
    </row>
    <row r="802" spans="1:4" x14ac:dyDescent="0.2">
      <c r="A802" s="1" t="str">
        <f>"00922"</f>
        <v>00922</v>
      </c>
      <c r="B802" s="1" t="str">
        <f>"رضا"</f>
        <v>رضا</v>
      </c>
      <c r="C802" s="1" t="str">
        <f>"اسماعيلي نژاد"</f>
        <v>اسماعيلي نژاد</v>
      </c>
      <c r="D802" s="1" t="str">
        <f>"2539297579"</f>
        <v>2539297579</v>
      </c>
    </row>
    <row r="803" spans="1:4" x14ac:dyDescent="0.2">
      <c r="A803" s="1" t="str">
        <f>"00923"</f>
        <v>00923</v>
      </c>
      <c r="B803" s="1" t="str">
        <f>"قاسم"</f>
        <v>قاسم</v>
      </c>
      <c r="C803" s="1" t="str">
        <f>"اکراميان"</f>
        <v>اکراميان</v>
      </c>
      <c r="D803" s="1" t="str">
        <f>"3501310536"</f>
        <v>3501310536</v>
      </c>
    </row>
    <row r="804" spans="1:4" x14ac:dyDescent="0.2">
      <c r="A804" s="1" t="str">
        <f>"00924"</f>
        <v>00924</v>
      </c>
      <c r="B804" s="1" t="str">
        <f>"بهنام"</f>
        <v>بهنام</v>
      </c>
      <c r="C804" s="1" t="str">
        <f>"اميني"</f>
        <v>اميني</v>
      </c>
      <c r="D804" s="1" t="str">
        <f>"2370741708"</f>
        <v>2370741708</v>
      </c>
    </row>
    <row r="805" spans="1:4" x14ac:dyDescent="0.2">
      <c r="A805" s="1" t="str">
        <f>"00925"</f>
        <v>00925</v>
      </c>
      <c r="B805" s="1" t="str">
        <f>"سياوش"</f>
        <v>سياوش</v>
      </c>
      <c r="C805" s="1" t="str">
        <f>"ايرانپور"</f>
        <v>ايرانپور</v>
      </c>
      <c r="D805" s="1" t="str">
        <f>"5129909615"</f>
        <v>5129909615</v>
      </c>
    </row>
    <row r="806" spans="1:4" x14ac:dyDescent="0.2">
      <c r="A806" s="1" t="str">
        <f>"00926"</f>
        <v>00926</v>
      </c>
      <c r="B806" s="1" t="str">
        <f>"حسين"</f>
        <v>حسين</v>
      </c>
      <c r="C806" s="1" t="str">
        <f>"بادسار"</f>
        <v>بادسار</v>
      </c>
      <c r="D806" s="1" t="str">
        <f>"3559883865"</f>
        <v>3559883865</v>
      </c>
    </row>
    <row r="807" spans="1:4" x14ac:dyDescent="0.2">
      <c r="A807" s="1" t="str">
        <f>"00927"</f>
        <v>00927</v>
      </c>
      <c r="B807" s="1" t="str">
        <f>"محمدمهدي"</f>
        <v>محمدمهدي</v>
      </c>
      <c r="C807" s="1" t="str">
        <f>"باروني"</f>
        <v>باروني</v>
      </c>
      <c r="D807" s="1" t="str">
        <f>"2372078267"</f>
        <v>2372078267</v>
      </c>
    </row>
    <row r="808" spans="1:4" x14ac:dyDescent="0.2">
      <c r="A808" s="1" t="str">
        <f>"00928"</f>
        <v>00928</v>
      </c>
      <c r="B808" s="1" t="str">
        <f>"احد"</f>
        <v>احد</v>
      </c>
      <c r="C808" s="1" t="str">
        <f>"باصري"</f>
        <v>باصري</v>
      </c>
      <c r="D808" s="1" t="str">
        <f>"2299528547"</f>
        <v>2299528547</v>
      </c>
    </row>
    <row r="809" spans="1:4" x14ac:dyDescent="0.2">
      <c r="A809" s="1" t="str">
        <f>"00929"</f>
        <v>00929</v>
      </c>
      <c r="B809" s="1" t="str">
        <f>"علي اصغر"</f>
        <v>علي اصغر</v>
      </c>
      <c r="C809" s="1" t="str">
        <f>"بوستان"</f>
        <v>بوستان</v>
      </c>
      <c r="D809" s="1" t="str">
        <f>"5479720732"</f>
        <v>5479720732</v>
      </c>
    </row>
    <row r="810" spans="1:4" x14ac:dyDescent="0.2">
      <c r="A810" s="1" t="str">
        <f>"00930"</f>
        <v>00930</v>
      </c>
      <c r="B810" s="1" t="str">
        <f>"فيض اله"</f>
        <v>فيض اله</v>
      </c>
      <c r="C810" s="1" t="str">
        <f>"بهي مقدم"</f>
        <v>بهي مقدم</v>
      </c>
      <c r="D810" s="1" t="str">
        <f>"3500369421"</f>
        <v>3500369421</v>
      </c>
    </row>
    <row r="811" spans="1:4" x14ac:dyDescent="0.2">
      <c r="A811" s="1" t="str">
        <f>"00931"</f>
        <v>00931</v>
      </c>
      <c r="B811" s="1" t="str">
        <f>"محمدجواد"</f>
        <v>محمدجواد</v>
      </c>
      <c r="C811" s="1" t="str">
        <f>"پرهيزکار"</f>
        <v>پرهيزکار</v>
      </c>
      <c r="D811" s="1" t="str">
        <f>"2529715424"</f>
        <v>2529715424</v>
      </c>
    </row>
    <row r="812" spans="1:4" x14ac:dyDescent="0.2">
      <c r="A812" s="1" t="str">
        <f>"00932"</f>
        <v>00932</v>
      </c>
      <c r="B812" s="1" t="str">
        <f>"مختار"</f>
        <v>مختار</v>
      </c>
      <c r="C812" s="1" t="str">
        <f>"جعفري"</f>
        <v>جعفري</v>
      </c>
      <c r="D812" s="1" t="str">
        <f>"3501166737"</f>
        <v>3501166737</v>
      </c>
    </row>
    <row r="813" spans="1:4" x14ac:dyDescent="0.2">
      <c r="A813" s="1" t="str">
        <f>"00933"</f>
        <v>00933</v>
      </c>
      <c r="B813" s="1" t="str">
        <f>"پيام"</f>
        <v>پيام</v>
      </c>
      <c r="C813" s="1" t="str">
        <f>"جعفري زاده"</f>
        <v>جعفري زاده</v>
      </c>
      <c r="D813" s="1" t="str">
        <f>"3501202148"</f>
        <v>3501202148</v>
      </c>
    </row>
    <row r="814" spans="1:4" x14ac:dyDescent="0.2">
      <c r="A814" s="1" t="str">
        <f>"00934"</f>
        <v>00934</v>
      </c>
      <c r="B814" s="1" t="str">
        <f>"اميد"</f>
        <v>اميد</v>
      </c>
      <c r="C814" s="1" t="str">
        <f>"جوکار"</f>
        <v>جوکار</v>
      </c>
      <c r="D814" s="1" t="str">
        <f>"5479543601"</f>
        <v>5479543601</v>
      </c>
    </row>
    <row r="815" spans="1:4" x14ac:dyDescent="0.2">
      <c r="A815" s="1" t="str">
        <f>"00935"</f>
        <v>00935</v>
      </c>
      <c r="B815" s="1" t="str">
        <f>"حسين"</f>
        <v>حسين</v>
      </c>
      <c r="C815" s="1" t="str">
        <f>"چغادکي نژاد"</f>
        <v>چغادکي نژاد</v>
      </c>
      <c r="D815" s="1" t="str">
        <f>"3500372831"</f>
        <v>3500372831</v>
      </c>
    </row>
    <row r="816" spans="1:4" x14ac:dyDescent="0.2">
      <c r="A816" s="1" t="str">
        <f>"00936"</f>
        <v>00936</v>
      </c>
      <c r="B816" s="1" t="str">
        <f>"سيدمحمد"</f>
        <v>سيدمحمد</v>
      </c>
      <c r="C816" s="1" t="str">
        <f>"حسيني"</f>
        <v>حسيني</v>
      </c>
      <c r="D816" s="1" t="str">
        <f>"3549638108"</f>
        <v>3549638108</v>
      </c>
    </row>
    <row r="817" spans="1:4" x14ac:dyDescent="0.2">
      <c r="A817" s="1" t="str">
        <f>"00937"</f>
        <v>00937</v>
      </c>
      <c r="B817" s="1" t="str">
        <f>"سيدمسلم"</f>
        <v>سيدمسلم</v>
      </c>
      <c r="C817" s="1" t="str">
        <f>"حسيني"</f>
        <v>حسيني</v>
      </c>
      <c r="D817" s="1" t="str">
        <f>"5329610087"</f>
        <v>5329610087</v>
      </c>
    </row>
    <row r="818" spans="1:4" x14ac:dyDescent="0.2">
      <c r="A818" s="1" t="str">
        <f>"00938"</f>
        <v>00938</v>
      </c>
      <c r="B818" s="1" t="str">
        <f>"فرشاد"</f>
        <v>فرشاد</v>
      </c>
      <c r="C818" s="1" t="str">
        <f>"خدري"</f>
        <v>خدري</v>
      </c>
      <c r="D818" s="1" t="str">
        <f>"2297877676"</f>
        <v>2297877676</v>
      </c>
    </row>
    <row r="819" spans="1:4" x14ac:dyDescent="0.2">
      <c r="A819" s="1" t="str">
        <f>"00939"</f>
        <v>00939</v>
      </c>
      <c r="B819" s="1" t="str">
        <f>"مهدي"</f>
        <v>مهدي</v>
      </c>
      <c r="C819" s="1" t="str">
        <f>"خليلي"</f>
        <v>خليلي</v>
      </c>
      <c r="D819" s="1" t="str">
        <f>"3501055031"</f>
        <v>3501055031</v>
      </c>
    </row>
    <row r="820" spans="1:4" x14ac:dyDescent="0.2">
      <c r="A820" s="1" t="str">
        <f>"00940"</f>
        <v>00940</v>
      </c>
      <c r="B820" s="1" t="str">
        <f>"رسول"</f>
        <v>رسول</v>
      </c>
      <c r="C820" s="1" t="str">
        <f>"خورسند نژاد"</f>
        <v>خورسند نژاد</v>
      </c>
      <c r="D820" s="1" t="str">
        <f>"2297533349"</f>
        <v>2297533349</v>
      </c>
    </row>
    <row r="821" spans="1:4" x14ac:dyDescent="0.2">
      <c r="A821" s="1" t="str">
        <f>"00941"</f>
        <v>00941</v>
      </c>
      <c r="B821" s="1" t="str">
        <f>"عباس"</f>
        <v>عباس</v>
      </c>
      <c r="C821" s="1" t="str">
        <f>"دريسي"</f>
        <v>دريسي</v>
      </c>
      <c r="D821" s="1" t="str">
        <f>"2372048775"</f>
        <v>2372048775</v>
      </c>
    </row>
    <row r="822" spans="1:4" x14ac:dyDescent="0.2">
      <c r="A822" s="1" t="str">
        <f>"00942"</f>
        <v>00942</v>
      </c>
      <c r="B822" s="1" t="str">
        <f>"سعيد"</f>
        <v>سعيد</v>
      </c>
      <c r="C822" s="1" t="str">
        <f>"دشتي"</f>
        <v>دشتي</v>
      </c>
      <c r="D822" s="1" t="str">
        <f>"1817108141"</f>
        <v>1817108141</v>
      </c>
    </row>
    <row r="823" spans="1:4" x14ac:dyDescent="0.2">
      <c r="A823" s="1" t="str">
        <f>"00943"</f>
        <v>00943</v>
      </c>
      <c r="B823" s="1" t="str">
        <f>"يحيي"</f>
        <v>يحيي</v>
      </c>
      <c r="C823" s="1" t="str">
        <f>"دهقان"</f>
        <v>دهقان</v>
      </c>
      <c r="D823" s="1" t="str">
        <f>"5469551660"</f>
        <v>5469551660</v>
      </c>
    </row>
    <row r="824" spans="1:4" x14ac:dyDescent="0.2">
      <c r="A824" s="1" t="str">
        <f>"00944"</f>
        <v>00944</v>
      </c>
      <c r="B824" s="1" t="str">
        <f>"علي"</f>
        <v>علي</v>
      </c>
      <c r="C824" s="1" t="str">
        <f>"دهقاني"</f>
        <v>دهقاني</v>
      </c>
      <c r="D824" s="1" t="str">
        <f>"5479662724"</f>
        <v>5479662724</v>
      </c>
    </row>
    <row r="825" spans="1:4" x14ac:dyDescent="0.2">
      <c r="A825" s="1" t="str">
        <f>"00945"</f>
        <v>00945</v>
      </c>
      <c r="B825" s="1" t="str">
        <f>"محسن"</f>
        <v>محسن</v>
      </c>
      <c r="C825" s="1" t="str">
        <f>"رجبي کرهرودي"</f>
        <v>رجبي کرهرودي</v>
      </c>
      <c r="D825" s="1" t="str">
        <f>"0530521849"</f>
        <v>0530521849</v>
      </c>
    </row>
    <row r="826" spans="1:4" x14ac:dyDescent="0.2">
      <c r="A826" s="1" t="str">
        <f>"00946"</f>
        <v>00946</v>
      </c>
      <c r="B826" s="1" t="str">
        <f>"فتح اله"</f>
        <v>فتح اله</v>
      </c>
      <c r="C826" s="1" t="str">
        <f>"روانان"</f>
        <v>روانان</v>
      </c>
      <c r="D826" s="1" t="str">
        <f>"3501005202"</f>
        <v>3501005202</v>
      </c>
    </row>
    <row r="827" spans="1:4" x14ac:dyDescent="0.2">
      <c r="A827" s="1" t="str">
        <f>"00947"</f>
        <v>00947</v>
      </c>
      <c r="B827" s="1" t="str">
        <f>"عليرضا"</f>
        <v>عليرضا</v>
      </c>
      <c r="C827" s="1" t="str">
        <f>"زارع پور"</f>
        <v>زارع پور</v>
      </c>
      <c r="D827" s="1" t="str">
        <f>"3500577350"</f>
        <v>3500577350</v>
      </c>
    </row>
    <row r="828" spans="1:4" x14ac:dyDescent="0.2">
      <c r="A828" s="1" t="str">
        <f>"00948"</f>
        <v>00948</v>
      </c>
      <c r="B828" s="1" t="str">
        <f>"سعيد"</f>
        <v>سعيد</v>
      </c>
      <c r="C828" s="1" t="str">
        <f>"زارعي"</f>
        <v>زارعي</v>
      </c>
      <c r="D828" s="1" t="str">
        <f>"3501109121"</f>
        <v>3501109121</v>
      </c>
    </row>
    <row r="829" spans="1:4" x14ac:dyDescent="0.2">
      <c r="A829" s="1" t="str">
        <f>"00949"</f>
        <v>00949</v>
      </c>
      <c r="B829" s="1" t="str">
        <f>"رضا"</f>
        <v>رضا</v>
      </c>
      <c r="C829" s="1" t="str">
        <f>"زبردست"</f>
        <v>زبردست</v>
      </c>
      <c r="D829" s="1" t="str">
        <f>"2691185974"</f>
        <v>2691185974</v>
      </c>
    </row>
    <row r="830" spans="1:4" x14ac:dyDescent="0.2">
      <c r="A830" s="1" t="str">
        <f>"00950"</f>
        <v>00950</v>
      </c>
      <c r="B830" s="1" t="str">
        <f>"قاسم"</f>
        <v>قاسم</v>
      </c>
      <c r="C830" s="1" t="str">
        <f>"زنده بودي"</f>
        <v>زنده بودي</v>
      </c>
      <c r="D830" s="1" t="str">
        <f>"3559771757"</f>
        <v>3559771757</v>
      </c>
    </row>
    <row r="831" spans="1:4" x14ac:dyDescent="0.2">
      <c r="A831" s="1" t="str">
        <f>"00951"</f>
        <v>00951</v>
      </c>
      <c r="B831" s="1" t="str">
        <f>"شهرام"</f>
        <v>شهرام</v>
      </c>
      <c r="C831" s="1" t="str">
        <f>"زنگنه"</f>
        <v>زنگنه</v>
      </c>
      <c r="D831" s="1" t="str">
        <f>"2298877548"</f>
        <v>2298877548</v>
      </c>
    </row>
    <row r="832" spans="1:4" x14ac:dyDescent="0.2">
      <c r="A832" s="1" t="str">
        <f>"00952"</f>
        <v>00952</v>
      </c>
      <c r="B832" s="1" t="str">
        <f>"علي"</f>
        <v>علي</v>
      </c>
      <c r="C832" s="1" t="str">
        <f>"ساعي"</f>
        <v>ساعي</v>
      </c>
      <c r="D832" s="1" t="str">
        <f>"4250041646"</f>
        <v>4250041646</v>
      </c>
    </row>
    <row r="833" spans="1:4" x14ac:dyDescent="0.2">
      <c r="A833" s="1" t="str">
        <f>"00953"</f>
        <v>00953</v>
      </c>
      <c r="B833" s="1" t="str">
        <f>"علي اکبر"</f>
        <v>علي اکبر</v>
      </c>
      <c r="C833" s="1" t="str">
        <f>"سلماني مشکاني"</f>
        <v>سلماني مشکاني</v>
      </c>
      <c r="D833" s="1" t="str">
        <f>"1263228933"</f>
        <v>1263228933</v>
      </c>
    </row>
    <row r="834" spans="1:4" x14ac:dyDescent="0.2">
      <c r="A834" s="1" t="str">
        <f>"00954"</f>
        <v>00954</v>
      </c>
      <c r="B834" s="1" t="str">
        <f>"کامران"</f>
        <v>کامران</v>
      </c>
      <c r="C834" s="1" t="str">
        <f>"صادقي"</f>
        <v>صادقي</v>
      </c>
      <c r="D834" s="1" t="str">
        <f>"2296968066"</f>
        <v>2296968066</v>
      </c>
    </row>
    <row r="835" spans="1:4" x14ac:dyDescent="0.2">
      <c r="A835" s="1" t="str">
        <f>"00956"</f>
        <v>00956</v>
      </c>
      <c r="B835" s="1" t="str">
        <f>"امين"</f>
        <v>امين</v>
      </c>
      <c r="C835" s="1" t="str">
        <f>"ظاهري عبده وند"</f>
        <v>ظاهري عبده وند</v>
      </c>
      <c r="D835" s="1" t="str">
        <f>"1753836824"</f>
        <v>1753836824</v>
      </c>
    </row>
    <row r="836" spans="1:4" x14ac:dyDescent="0.2">
      <c r="A836" s="1" t="str">
        <f>"00957"</f>
        <v>00957</v>
      </c>
      <c r="B836" s="1" t="str">
        <f>"محمود"</f>
        <v>محمود</v>
      </c>
      <c r="C836" s="1" t="str">
        <f>"عابدي"</f>
        <v>عابدي</v>
      </c>
      <c r="D836" s="1" t="str">
        <f>"3500349552"</f>
        <v>3500349552</v>
      </c>
    </row>
    <row r="837" spans="1:4" x14ac:dyDescent="0.2">
      <c r="A837" s="1" t="str">
        <f>"00958"</f>
        <v>00958</v>
      </c>
      <c r="B837" s="1" t="str">
        <f>"هادي"</f>
        <v>هادي</v>
      </c>
      <c r="C837" s="1" t="str">
        <f>"عباسي"</f>
        <v>عباسي</v>
      </c>
      <c r="D837" s="1" t="str">
        <f>"6839890228"</f>
        <v>6839890228</v>
      </c>
    </row>
    <row r="838" spans="1:4" x14ac:dyDescent="0.2">
      <c r="A838" s="1" t="str">
        <f>"00959"</f>
        <v>00959</v>
      </c>
      <c r="B838" s="1" t="str">
        <f>"فرج اله"</f>
        <v>فرج اله</v>
      </c>
      <c r="C838" s="1" t="str">
        <f>"عرب انصاري"</f>
        <v>عرب انصاري</v>
      </c>
      <c r="D838" s="1" t="str">
        <f>"2572489643"</f>
        <v>2572489643</v>
      </c>
    </row>
    <row r="839" spans="1:4" x14ac:dyDescent="0.2">
      <c r="A839" s="1" t="str">
        <f>"00960"</f>
        <v>00960</v>
      </c>
      <c r="B839" s="1" t="str">
        <f>"کورش"</f>
        <v>کورش</v>
      </c>
      <c r="C839" s="1" t="str">
        <f>"عفيفيان"</f>
        <v>عفيفيان</v>
      </c>
      <c r="D839" s="1" t="str">
        <f>"2370450428"</f>
        <v>2370450428</v>
      </c>
    </row>
    <row r="840" spans="1:4" x14ac:dyDescent="0.2">
      <c r="A840" s="1" t="str">
        <f>"00961"</f>
        <v>00961</v>
      </c>
      <c r="B840" s="1" t="str">
        <f>"احمد"</f>
        <v>احمد</v>
      </c>
      <c r="C840" s="1" t="str">
        <f>"علي زاده"</f>
        <v>علي زاده</v>
      </c>
      <c r="D840" s="1" t="str">
        <f>"3500929311"</f>
        <v>3500929311</v>
      </c>
    </row>
    <row r="841" spans="1:4" x14ac:dyDescent="0.2">
      <c r="A841" s="1" t="str">
        <f>"00962"</f>
        <v>00962</v>
      </c>
      <c r="B841" s="1" t="str">
        <f>"کيانوش"</f>
        <v>کيانوش</v>
      </c>
      <c r="C841" s="1" t="str">
        <f>"غذباني"</f>
        <v>غذباني</v>
      </c>
      <c r="D841" s="1" t="str">
        <f>"1817432532"</f>
        <v>1817432532</v>
      </c>
    </row>
    <row r="842" spans="1:4" x14ac:dyDescent="0.2">
      <c r="A842" s="1" t="str">
        <f>"00963"</f>
        <v>00963</v>
      </c>
      <c r="B842" s="1" t="str">
        <f>"پشوتن"</f>
        <v>پشوتن</v>
      </c>
      <c r="C842" s="1" t="str">
        <f>"قائدي"</f>
        <v>قائدي</v>
      </c>
      <c r="D842" s="1" t="str">
        <f>"2391659326"</f>
        <v>2391659326</v>
      </c>
    </row>
    <row r="843" spans="1:4" x14ac:dyDescent="0.2">
      <c r="A843" s="1" t="str">
        <f>"00964"</f>
        <v>00964</v>
      </c>
      <c r="B843" s="1" t="str">
        <f>"داوود"</f>
        <v>داوود</v>
      </c>
      <c r="C843" s="1" t="str">
        <f>"قايدي"</f>
        <v>قايدي</v>
      </c>
      <c r="D843" s="1" t="str">
        <f>"3520858861"</f>
        <v>3520858861</v>
      </c>
    </row>
    <row r="844" spans="1:4" x14ac:dyDescent="0.2">
      <c r="A844" s="1" t="str">
        <f>"00965"</f>
        <v>00965</v>
      </c>
      <c r="B844" s="1" t="str">
        <f>"اسدالله"</f>
        <v>اسدالله</v>
      </c>
      <c r="C844" s="1" t="str">
        <f>"قبادي فر"</f>
        <v>قبادي فر</v>
      </c>
      <c r="D844" s="1" t="str">
        <f>"6549816262"</f>
        <v>6549816262</v>
      </c>
    </row>
    <row r="845" spans="1:4" x14ac:dyDescent="0.2">
      <c r="A845" s="1" t="str">
        <f>"00966"</f>
        <v>00966</v>
      </c>
      <c r="B845" s="1" t="str">
        <f>"جواد"</f>
        <v>جواد</v>
      </c>
      <c r="C845" s="1" t="str">
        <f>"قربان پور"</f>
        <v>قربان پور</v>
      </c>
      <c r="D845" s="1" t="str">
        <f>"5739356342"</f>
        <v>5739356342</v>
      </c>
    </row>
    <row r="846" spans="1:4" x14ac:dyDescent="0.2">
      <c r="A846" s="1" t="str">
        <f>"00967"</f>
        <v>00967</v>
      </c>
      <c r="B846" s="1" t="str">
        <f>"حميد"</f>
        <v>حميد</v>
      </c>
      <c r="C846" s="1" t="str">
        <f>"قياسوند"</f>
        <v>قياسوند</v>
      </c>
      <c r="D846" s="1" t="str">
        <f>"3932720369"</f>
        <v>3932720369</v>
      </c>
    </row>
    <row r="847" spans="1:4" x14ac:dyDescent="0.2">
      <c r="A847" s="1" t="str">
        <f>"00968"</f>
        <v>00968</v>
      </c>
      <c r="B847" s="1" t="str">
        <f>"پيمان"</f>
        <v>پيمان</v>
      </c>
      <c r="C847" s="1" t="str">
        <f>"كمري قنواتي"</f>
        <v>كمري قنواتي</v>
      </c>
      <c r="D847" s="1" t="str">
        <f>"1861230222"</f>
        <v>1861230222</v>
      </c>
    </row>
    <row r="848" spans="1:4" x14ac:dyDescent="0.2">
      <c r="A848" s="1" t="str">
        <f>"00969"</f>
        <v>00969</v>
      </c>
      <c r="B848" s="1" t="str">
        <f>"فرشيد"</f>
        <v>فرشيد</v>
      </c>
      <c r="C848" s="1" t="str">
        <f>"كولاني"</f>
        <v>كولاني</v>
      </c>
      <c r="D848" s="1" t="str">
        <f>"3257625618"</f>
        <v>3257625618</v>
      </c>
    </row>
    <row r="849" spans="1:4" x14ac:dyDescent="0.2">
      <c r="A849" s="1" t="str">
        <f>"00970"</f>
        <v>00970</v>
      </c>
      <c r="B849" s="1" t="str">
        <f>"داود"</f>
        <v>داود</v>
      </c>
      <c r="C849" s="1" t="str">
        <f>"لحصائي"</f>
        <v>لحصائي</v>
      </c>
      <c r="D849" s="1" t="str">
        <f>"3521125718"</f>
        <v>3521125718</v>
      </c>
    </row>
    <row r="850" spans="1:4" x14ac:dyDescent="0.2">
      <c r="A850" s="1" t="str">
        <f>"00971"</f>
        <v>00971</v>
      </c>
      <c r="B850" s="1" t="str">
        <f>"مجتبي"</f>
        <v>مجتبي</v>
      </c>
      <c r="C850" s="1" t="str">
        <f>"مصيبي"</f>
        <v>مصيبي</v>
      </c>
      <c r="D850" s="1" t="str">
        <f>"3501415095"</f>
        <v>3501415095</v>
      </c>
    </row>
    <row r="851" spans="1:4" x14ac:dyDescent="0.2">
      <c r="A851" s="1" t="str">
        <f>"00972"</f>
        <v>00972</v>
      </c>
      <c r="B851" s="1" t="str">
        <f>"رضا"</f>
        <v>رضا</v>
      </c>
      <c r="C851" s="1" t="str">
        <f>"مقدم"</f>
        <v>مقدم</v>
      </c>
      <c r="D851" s="1" t="str">
        <f>"2371228516"</f>
        <v>2371228516</v>
      </c>
    </row>
    <row r="852" spans="1:4" x14ac:dyDescent="0.2">
      <c r="A852" s="1" t="str">
        <f>"00973"</f>
        <v>00973</v>
      </c>
      <c r="B852" s="1" t="str">
        <f>"مجيد"</f>
        <v>مجيد</v>
      </c>
      <c r="C852" s="1" t="str">
        <f>"ملک زاده"</f>
        <v>ملک زاده</v>
      </c>
      <c r="D852" s="1" t="str">
        <f>"5329910501"</f>
        <v>5329910501</v>
      </c>
    </row>
    <row r="853" spans="1:4" x14ac:dyDescent="0.2">
      <c r="A853" s="1" t="str">
        <f>"00974"</f>
        <v>00974</v>
      </c>
      <c r="B853" s="1" t="str">
        <f>"سيدحسين"</f>
        <v>سيدحسين</v>
      </c>
      <c r="C853" s="1" t="str">
        <f>"موسوي"</f>
        <v>موسوي</v>
      </c>
      <c r="D853" s="1" t="str">
        <f>"5329954908"</f>
        <v>5329954908</v>
      </c>
    </row>
    <row r="854" spans="1:4" x14ac:dyDescent="0.2">
      <c r="A854" s="1" t="str">
        <f>"00975"</f>
        <v>00975</v>
      </c>
      <c r="B854" s="1" t="str">
        <f>"سيدعلي"</f>
        <v>سيدعلي</v>
      </c>
      <c r="C854" s="1" t="str">
        <f>"موسوي"</f>
        <v>موسوي</v>
      </c>
      <c r="D854" s="1" t="str">
        <f>"3501023375"</f>
        <v>3501023375</v>
      </c>
    </row>
    <row r="855" spans="1:4" x14ac:dyDescent="0.2">
      <c r="A855" s="1" t="str">
        <f>"00977"</f>
        <v>00977</v>
      </c>
      <c r="B855" s="1" t="str">
        <f>"عادل"</f>
        <v>عادل</v>
      </c>
      <c r="C855" s="1" t="str">
        <f>"نامداري"</f>
        <v>نامداري</v>
      </c>
      <c r="D855" s="1" t="str">
        <f>"2371948675"</f>
        <v>2371948675</v>
      </c>
    </row>
    <row r="856" spans="1:4" x14ac:dyDescent="0.2">
      <c r="A856" s="1" t="str">
        <f>"00978"</f>
        <v>00978</v>
      </c>
      <c r="B856" s="1" t="str">
        <f>"محسن"</f>
        <v>محسن</v>
      </c>
      <c r="C856" s="1" t="str">
        <f>"نجفي سيار"</f>
        <v>نجفي سيار</v>
      </c>
      <c r="D856" s="1" t="str">
        <f>"2470906156"</f>
        <v>2470906156</v>
      </c>
    </row>
    <row r="857" spans="1:4" x14ac:dyDescent="0.2">
      <c r="A857" s="1" t="str">
        <f>"00979"</f>
        <v>00979</v>
      </c>
      <c r="B857" s="1" t="str">
        <f>"محسن"</f>
        <v>محسن</v>
      </c>
      <c r="C857" s="1" t="str">
        <f>"نوروزي"</f>
        <v>نوروزي</v>
      </c>
      <c r="D857" s="1" t="str">
        <f>"2161972197"</f>
        <v>2161972197</v>
      </c>
    </row>
    <row r="858" spans="1:4" x14ac:dyDescent="0.2">
      <c r="A858" s="1" t="str">
        <f>"00980"</f>
        <v>00980</v>
      </c>
      <c r="B858" s="1" t="str">
        <f>"سيدجواد"</f>
        <v>سيدجواد</v>
      </c>
      <c r="C858" s="1" t="str">
        <f>"هاشمي"</f>
        <v>هاشمي</v>
      </c>
      <c r="D858" s="1" t="str">
        <f>"3500983421"</f>
        <v>3500983421</v>
      </c>
    </row>
    <row r="859" spans="1:4" x14ac:dyDescent="0.2">
      <c r="A859" s="1" t="str">
        <f>"00981"</f>
        <v>00981</v>
      </c>
      <c r="B859" s="1" t="str">
        <f>"حسين"</f>
        <v>حسين</v>
      </c>
      <c r="C859" s="1" t="str">
        <f>"هاشمي پور"</f>
        <v>هاشمي پور</v>
      </c>
      <c r="D859" s="1" t="str">
        <f>"3520926156"</f>
        <v>3520926156</v>
      </c>
    </row>
    <row r="860" spans="1:4" x14ac:dyDescent="0.2">
      <c r="A860" s="1" t="str">
        <f>"00982"</f>
        <v>00982</v>
      </c>
      <c r="B860" s="1" t="str">
        <f>"سياوش"</f>
        <v>سياوش</v>
      </c>
      <c r="C860" s="1" t="str">
        <f>"جهانديده"</f>
        <v>جهانديده</v>
      </c>
      <c r="D860" s="1" t="str">
        <f>"3501565641"</f>
        <v>3501565641</v>
      </c>
    </row>
    <row r="861" spans="1:4" x14ac:dyDescent="0.2">
      <c r="A861" s="1" t="str">
        <f>"00983"</f>
        <v>00983</v>
      </c>
      <c r="B861" s="1" t="str">
        <f>"جليل"</f>
        <v>جليل</v>
      </c>
      <c r="C861" s="1" t="str">
        <f>"جليليان"</f>
        <v>جليليان</v>
      </c>
      <c r="D861" s="1" t="str">
        <f>"1818163624"</f>
        <v>1818163624</v>
      </c>
    </row>
    <row r="862" spans="1:4" x14ac:dyDescent="0.2">
      <c r="A862" s="1" t="str">
        <f>"01129"</f>
        <v>01129</v>
      </c>
      <c r="B862" s="1" t="str">
        <f>"علي"</f>
        <v>علي</v>
      </c>
      <c r="C862" s="1" t="str">
        <f>"نيک"</f>
        <v>نيک</v>
      </c>
      <c r="D862" s="1" t="str">
        <f>"2722420104"</f>
        <v>2722420104</v>
      </c>
    </row>
    <row r="863" spans="1:4" x14ac:dyDescent="0.2">
      <c r="A863" s="1" t="str">
        <f>"01130"</f>
        <v>01130</v>
      </c>
      <c r="B863" s="1" t="str">
        <f>"علي"</f>
        <v>علي</v>
      </c>
      <c r="C863" s="1" t="str">
        <f>"فرريزي"</f>
        <v>فرريزي</v>
      </c>
      <c r="D863" s="1" t="str">
        <f>"3501403275"</f>
        <v>3501403275</v>
      </c>
    </row>
    <row r="864" spans="1:4" x14ac:dyDescent="0.2">
      <c r="A864" s="1" t="str">
        <f>"01131"</f>
        <v>01131</v>
      </c>
      <c r="B864" s="1" t="str">
        <f>"يونس"</f>
        <v>يونس</v>
      </c>
      <c r="C864" s="1" t="str">
        <f>"جمالي"</f>
        <v>جمالي</v>
      </c>
      <c r="D864" s="1" t="str">
        <f>"3559743958"</f>
        <v>3559743958</v>
      </c>
    </row>
    <row r="865" spans="1:4" x14ac:dyDescent="0.2">
      <c r="A865" s="1" t="str">
        <f>"01132"</f>
        <v>01132</v>
      </c>
      <c r="B865" s="1" t="str">
        <f>"بهبود"</f>
        <v>بهبود</v>
      </c>
      <c r="C865" s="1" t="str">
        <f>"ايازي"</f>
        <v>ايازي</v>
      </c>
      <c r="D865" s="1" t="str">
        <f>"3520576899"</f>
        <v>3520576899</v>
      </c>
    </row>
    <row r="866" spans="1:4" x14ac:dyDescent="0.2">
      <c r="A866" s="1" t="str">
        <f>"01133"</f>
        <v>01133</v>
      </c>
      <c r="B866" s="1" t="str">
        <f>"وحيد"</f>
        <v>وحيد</v>
      </c>
      <c r="C866" s="1" t="str">
        <f>"فولادي تنها"</f>
        <v>فولادي تنها</v>
      </c>
      <c r="D866" s="1" t="str">
        <f>"3540101098"</f>
        <v>3540101098</v>
      </c>
    </row>
    <row r="867" spans="1:4" x14ac:dyDescent="0.2">
      <c r="A867" s="1" t="str">
        <f>"01135"</f>
        <v>01135</v>
      </c>
      <c r="B867" s="1" t="str">
        <f>"سامان"</f>
        <v>سامان</v>
      </c>
      <c r="C867" s="1" t="str">
        <f>"تجلي"</f>
        <v>تجلي</v>
      </c>
      <c r="D867" s="1" t="str">
        <f>"3490074671"</f>
        <v>3490074671</v>
      </c>
    </row>
    <row r="868" spans="1:4" x14ac:dyDescent="0.2">
      <c r="A868" s="1" t="str">
        <f>"01136"</f>
        <v>01136</v>
      </c>
      <c r="B868" s="1" t="str">
        <f>"مجتبي"</f>
        <v>مجتبي</v>
      </c>
      <c r="C868" s="1" t="str">
        <f>"جان احمدي"</f>
        <v>جان احمدي</v>
      </c>
      <c r="D868" s="1" t="str">
        <f>"3501449860"</f>
        <v>3501449860</v>
      </c>
    </row>
    <row r="869" spans="1:4" x14ac:dyDescent="0.2">
      <c r="A869" s="1" t="str">
        <f>"01137"</f>
        <v>01137</v>
      </c>
      <c r="B869" s="1" t="str">
        <f>"سيد حسن"</f>
        <v>سيد حسن</v>
      </c>
      <c r="C869" s="1" t="str">
        <f>"موسوي"</f>
        <v>موسوي</v>
      </c>
      <c r="D869" s="1" t="str">
        <f>"5329973473"</f>
        <v>5329973473</v>
      </c>
    </row>
    <row r="870" spans="1:4" x14ac:dyDescent="0.2">
      <c r="A870" s="1" t="str">
        <f>"01138"</f>
        <v>01138</v>
      </c>
      <c r="B870" s="1" t="str">
        <f>"آرمان"</f>
        <v>آرمان</v>
      </c>
      <c r="C870" s="1" t="str">
        <f>"زنده بودي"</f>
        <v>زنده بودي</v>
      </c>
      <c r="D870" s="1" t="str">
        <f>"3501522126"</f>
        <v>3501522126</v>
      </c>
    </row>
    <row r="871" spans="1:4" x14ac:dyDescent="0.2">
      <c r="A871" s="1" t="str">
        <f>"01139"</f>
        <v>01139</v>
      </c>
      <c r="B871" s="1" t="str">
        <f>"جواد"</f>
        <v>جواد</v>
      </c>
      <c r="C871" s="1" t="str">
        <f>"كمالي"</f>
        <v>كمالي</v>
      </c>
      <c r="D871" s="1" t="str">
        <f>"3490078462"</f>
        <v>3490078462</v>
      </c>
    </row>
    <row r="872" spans="1:4" x14ac:dyDescent="0.2">
      <c r="A872" s="1" t="str">
        <f>"01140"</f>
        <v>01140</v>
      </c>
      <c r="B872" s="1" t="str">
        <f>"سعيد"</f>
        <v>سعيد</v>
      </c>
      <c r="C872" s="1" t="str">
        <f>"كارگر"</f>
        <v>كارگر</v>
      </c>
      <c r="D872" s="1" t="str">
        <f>"2480030407"</f>
        <v>2480030407</v>
      </c>
    </row>
    <row r="873" spans="1:4" x14ac:dyDescent="0.2">
      <c r="A873" s="1" t="str">
        <f>"01142"</f>
        <v>01142</v>
      </c>
      <c r="B873" s="1" t="str">
        <f>"حبيب"</f>
        <v>حبيب</v>
      </c>
      <c r="C873" s="1" t="str">
        <f>"دهقاني"</f>
        <v>دهقاني</v>
      </c>
      <c r="D873" s="1" t="str">
        <f>"5479727532"</f>
        <v>5479727532</v>
      </c>
    </row>
    <row r="874" spans="1:4" x14ac:dyDescent="0.2">
      <c r="A874" s="1" t="str">
        <f>"01144"</f>
        <v>01144</v>
      </c>
      <c r="B874" s="1" t="str">
        <f>"آزاده"</f>
        <v>آزاده</v>
      </c>
      <c r="C874" s="1" t="str">
        <f>"دهقان"</f>
        <v>دهقان</v>
      </c>
      <c r="D874" s="1" t="str">
        <f>"2300434849"</f>
        <v>2300434849</v>
      </c>
    </row>
    <row r="875" spans="1:4" x14ac:dyDescent="0.2">
      <c r="A875" s="1" t="str">
        <f>"01145"</f>
        <v>01145</v>
      </c>
      <c r="B875" s="1" t="str">
        <f>"مسعود"</f>
        <v>مسعود</v>
      </c>
      <c r="C875" s="1" t="str">
        <f>"عبدالهي"</f>
        <v>عبدالهي</v>
      </c>
      <c r="D875" s="1" t="str">
        <f>"3549934912"</f>
        <v>3549934912</v>
      </c>
    </row>
    <row r="876" spans="1:4" x14ac:dyDescent="0.2">
      <c r="A876" s="1" t="str">
        <f>"01146"</f>
        <v>01146</v>
      </c>
      <c r="B876" s="1" t="str">
        <f>"محمدرضا"</f>
        <v>محمدرضا</v>
      </c>
      <c r="C876" s="1" t="str">
        <f>"بشيري"</f>
        <v>بشيري</v>
      </c>
      <c r="D876" s="1" t="str">
        <f>"2300828650"</f>
        <v>2300828650</v>
      </c>
    </row>
    <row r="877" spans="1:4" x14ac:dyDescent="0.2">
      <c r="A877" s="1" t="str">
        <f>"01147"</f>
        <v>01147</v>
      </c>
      <c r="B877" s="1" t="str">
        <f>"بهروز"</f>
        <v>بهروز</v>
      </c>
      <c r="C877" s="1" t="str">
        <f>"جلالي"</f>
        <v>جلالي</v>
      </c>
      <c r="D877" s="1" t="str">
        <f>"0902433490"</f>
        <v>0902433490</v>
      </c>
    </row>
    <row r="878" spans="1:4" x14ac:dyDescent="0.2">
      <c r="A878" s="1" t="str">
        <f>"01148"</f>
        <v>01148</v>
      </c>
      <c r="B878" s="1" t="str">
        <f>"حسن"</f>
        <v>حسن</v>
      </c>
      <c r="C878" s="1" t="str">
        <f>"محمدي"</f>
        <v>محمدي</v>
      </c>
      <c r="D878" s="1" t="str">
        <f>"3559946001"</f>
        <v>3559946001</v>
      </c>
    </row>
    <row r="879" spans="1:4" x14ac:dyDescent="0.2">
      <c r="A879" s="1" t="str">
        <f>"01149"</f>
        <v>01149</v>
      </c>
      <c r="B879" s="1" t="str">
        <f>"ناصر"</f>
        <v>ناصر</v>
      </c>
      <c r="C879" s="1" t="str">
        <f>"مرادي"</f>
        <v>مرادي</v>
      </c>
      <c r="D879" s="1" t="str">
        <f>"6109953342"</f>
        <v>6109953342</v>
      </c>
    </row>
    <row r="880" spans="1:4" x14ac:dyDescent="0.2">
      <c r="A880" s="1" t="str">
        <f>"01150"</f>
        <v>01150</v>
      </c>
      <c r="B880" s="1" t="str">
        <f>"شهلا"</f>
        <v>شهلا</v>
      </c>
      <c r="C880" s="1" t="str">
        <f>"دهقاني"</f>
        <v>دهقاني</v>
      </c>
      <c r="D880" s="1" t="str">
        <f>"6109962651"</f>
        <v>6109962651</v>
      </c>
    </row>
    <row r="881" spans="1:4" x14ac:dyDescent="0.2">
      <c r="A881" s="1" t="str">
        <f>"01151"</f>
        <v>01151</v>
      </c>
      <c r="B881" s="1" t="str">
        <f>"آرش"</f>
        <v>آرش</v>
      </c>
      <c r="C881" s="1" t="str">
        <f>"كشاورزي"</f>
        <v>كشاورزي</v>
      </c>
      <c r="D881" s="1" t="str">
        <f>"2380165769"</f>
        <v>2380165769</v>
      </c>
    </row>
    <row r="882" spans="1:4" x14ac:dyDescent="0.2">
      <c r="A882" s="1" t="str">
        <f>"01152"</f>
        <v>01152</v>
      </c>
      <c r="B882" s="1" t="str">
        <f>"سجاد"</f>
        <v>سجاد</v>
      </c>
      <c r="C882" s="1" t="str">
        <f>"اميرخاني"</f>
        <v>اميرخاني</v>
      </c>
      <c r="D882" s="1" t="str">
        <f>"3258381275"</f>
        <v>3258381275</v>
      </c>
    </row>
    <row r="883" spans="1:4" x14ac:dyDescent="0.2">
      <c r="A883" s="1" t="str">
        <f>"01153"</f>
        <v>01153</v>
      </c>
      <c r="B883" s="1" t="str">
        <f>"جعفر"</f>
        <v>جعفر</v>
      </c>
      <c r="C883" s="1" t="str">
        <f>"اميني نيک"</f>
        <v>اميني نيک</v>
      </c>
      <c r="D883" s="1" t="str">
        <f>"2300813513"</f>
        <v>2300813513</v>
      </c>
    </row>
    <row r="884" spans="1:4" x14ac:dyDescent="0.2">
      <c r="A884" s="1" t="str">
        <f>"01154"</f>
        <v>01154</v>
      </c>
      <c r="B884" s="1" t="str">
        <f>"مهدي"</f>
        <v>مهدي</v>
      </c>
      <c r="C884" s="1" t="str">
        <f>"اورک"</f>
        <v>اورک</v>
      </c>
      <c r="D884" s="1" t="str">
        <f>"1830031831"</f>
        <v>1830031831</v>
      </c>
    </row>
    <row r="885" spans="1:4" x14ac:dyDescent="0.2">
      <c r="A885" s="1" t="str">
        <f>"01155"</f>
        <v>01155</v>
      </c>
      <c r="B885" s="1" t="str">
        <f>"علي"</f>
        <v>علي</v>
      </c>
      <c r="C885" s="1" t="str">
        <f>"بهسرشت"</f>
        <v>بهسرشت</v>
      </c>
      <c r="D885" s="1" t="str">
        <f>"3501548249"</f>
        <v>3501548249</v>
      </c>
    </row>
    <row r="886" spans="1:4" x14ac:dyDescent="0.2">
      <c r="A886" s="1" t="str">
        <f>"01156"</f>
        <v>01156</v>
      </c>
      <c r="B886" s="1" t="str">
        <f>"امير"</f>
        <v>امير</v>
      </c>
      <c r="C886" s="1" t="str">
        <f>"بهسرشت"</f>
        <v>بهسرشت</v>
      </c>
      <c r="D886" s="1" t="str">
        <f>"3501548230"</f>
        <v>3501548230</v>
      </c>
    </row>
    <row r="887" spans="1:4" x14ac:dyDescent="0.2">
      <c r="A887" s="1" t="str">
        <f>"01157"</f>
        <v>01157</v>
      </c>
      <c r="B887" s="1" t="str">
        <f>"مقداد"</f>
        <v>مقداد</v>
      </c>
      <c r="C887" s="1" t="str">
        <f>"پاداش"</f>
        <v>پاداش</v>
      </c>
      <c r="D887" s="1" t="str">
        <f>"4232244506"</f>
        <v>4232244506</v>
      </c>
    </row>
    <row r="888" spans="1:4" x14ac:dyDescent="0.2">
      <c r="A888" s="1" t="str">
        <f>"01158"</f>
        <v>01158</v>
      </c>
      <c r="B888" s="1" t="str">
        <f>"ميثم"</f>
        <v>ميثم</v>
      </c>
      <c r="C888" s="1" t="str">
        <f>"خان محمدي هزاوه"</f>
        <v>خان محمدي هزاوه</v>
      </c>
      <c r="D888" s="1" t="str">
        <f>"0520113756"</f>
        <v>0520113756</v>
      </c>
    </row>
    <row r="889" spans="1:4" x14ac:dyDescent="0.2">
      <c r="A889" s="1" t="str">
        <f>"01159"</f>
        <v>01159</v>
      </c>
      <c r="B889" s="1" t="str">
        <f>"عليرضا"</f>
        <v>عليرضا</v>
      </c>
      <c r="C889" s="1" t="str">
        <f>"دهقاني"</f>
        <v>دهقاني</v>
      </c>
      <c r="D889" s="1" t="str">
        <f>"5479960601"</f>
        <v>5479960601</v>
      </c>
    </row>
    <row r="890" spans="1:4" x14ac:dyDescent="0.2">
      <c r="A890" s="1" t="str">
        <f>"01160"</f>
        <v>01160</v>
      </c>
      <c r="B890" s="1" t="str">
        <f>"سيدحميدرضا"</f>
        <v>سيدحميدرضا</v>
      </c>
      <c r="C890" s="1" t="str">
        <f>"قريشي"</f>
        <v>قريشي</v>
      </c>
      <c r="D890" s="1" t="str">
        <f>"1200025091"</f>
        <v>1200025091</v>
      </c>
    </row>
    <row r="891" spans="1:4" x14ac:dyDescent="0.2">
      <c r="A891" s="1" t="str">
        <f>"01161"</f>
        <v>01161</v>
      </c>
      <c r="B891" s="1" t="str">
        <f>"صادق"</f>
        <v>صادق</v>
      </c>
      <c r="C891" s="1" t="str">
        <f>"گنجي"</f>
        <v>گنجي</v>
      </c>
      <c r="D891" s="1" t="str">
        <f>"3539894942"</f>
        <v>3539894942</v>
      </c>
    </row>
    <row r="892" spans="1:4" x14ac:dyDescent="0.2">
      <c r="A892" s="1" t="str">
        <f>"01163"</f>
        <v>01163</v>
      </c>
      <c r="B892" s="1" t="str">
        <f>"علي"</f>
        <v>علي</v>
      </c>
      <c r="C892" s="1" t="str">
        <f>"مطهر"</f>
        <v>مطهر</v>
      </c>
      <c r="D892" s="1" t="str">
        <f>"1199909173"</f>
        <v>1199909173</v>
      </c>
    </row>
    <row r="893" spans="1:4" x14ac:dyDescent="0.2">
      <c r="A893" s="1" t="str">
        <f>"01164"</f>
        <v>01164</v>
      </c>
      <c r="B893" s="1" t="str">
        <f>"مجتبي"</f>
        <v>مجتبي</v>
      </c>
      <c r="C893" s="1" t="str">
        <f>"منفرد"</f>
        <v>منفرد</v>
      </c>
      <c r="D893" s="1" t="str">
        <f>"3501581531"</f>
        <v>3501581531</v>
      </c>
    </row>
    <row r="894" spans="1:4" x14ac:dyDescent="0.2">
      <c r="A894" s="1" t="str">
        <f>"01165"</f>
        <v>01165</v>
      </c>
      <c r="B894" s="1" t="str">
        <f>"کاظم"</f>
        <v>کاظم</v>
      </c>
      <c r="C894" s="1" t="str">
        <f>"مهربانيان"</f>
        <v>مهربانيان</v>
      </c>
      <c r="D894" s="1" t="str">
        <f>"2360023101"</f>
        <v>2360023101</v>
      </c>
    </row>
    <row r="895" spans="1:4" x14ac:dyDescent="0.2">
      <c r="A895" s="1" t="str">
        <f>"01166"</f>
        <v>01166</v>
      </c>
      <c r="B895" s="1" t="str">
        <f>"محمد"</f>
        <v>محمد</v>
      </c>
      <c r="C895" s="1" t="str">
        <f>"ميرعلائي"</f>
        <v>ميرعلائي</v>
      </c>
      <c r="D895" s="1" t="str">
        <f>"1830167359"</f>
        <v>1830167359</v>
      </c>
    </row>
    <row r="896" spans="1:4" x14ac:dyDescent="0.2">
      <c r="A896" s="1" t="str">
        <f>"01167"</f>
        <v>01167</v>
      </c>
      <c r="B896" s="1" t="str">
        <f>"محمد"</f>
        <v>محمد</v>
      </c>
      <c r="C896" s="1" t="str">
        <f>"سروش"</f>
        <v>سروش</v>
      </c>
      <c r="D896" s="1" t="str">
        <f>"2420350820"</f>
        <v>2420350820</v>
      </c>
    </row>
    <row r="897" spans="1:4" x14ac:dyDescent="0.2">
      <c r="A897" s="1" t="str">
        <f>"01169"</f>
        <v>01169</v>
      </c>
      <c r="B897" s="1" t="str">
        <f>"محمدمهدي"</f>
        <v>محمدمهدي</v>
      </c>
      <c r="C897" s="1" t="str">
        <f>"مهدي نياي رود پشتي"</f>
        <v>مهدي نياي رود پشتي</v>
      </c>
      <c r="D897" s="1" t="str">
        <f>"2709844451"</f>
        <v>2709844451</v>
      </c>
    </row>
    <row r="898" spans="1:4" x14ac:dyDescent="0.2">
      <c r="A898" s="1" t="str">
        <f>"01170"</f>
        <v>01170</v>
      </c>
      <c r="B898" s="1" t="str">
        <f>"عماد"</f>
        <v>عماد</v>
      </c>
      <c r="C898" s="1" t="str">
        <f>"نوري فر"</f>
        <v>نوري فر</v>
      </c>
      <c r="D898" s="1" t="str">
        <f>"0794920918"</f>
        <v>0794920918</v>
      </c>
    </row>
    <row r="899" spans="1:4" x14ac:dyDescent="0.2">
      <c r="A899" s="1" t="str">
        <f>"01172"</f>
        <v>01172</v>
      </c>
      <c r="B899" s="1" t="str">
        <f>"مظاهر"</f>
        <v>مظاهر</v>
      </c>
      <c r="C899" s="1" t="str">
        <f>"اسکندري"</f>
        <v>اسکندري</v>
      </c>
      <c r="D899" s="1" t="str">
        <f>"1190002264"</f>
        <v>1190002264</v>
      </c>
    </row>
    <row r="900" spans="1:4" x14ac:dyDescent="0.2">
      <c r="A900" s="1" t="str">
        <f>"01173"</f>
        <v>01173</v>
      </c>
      <c r="B900" s="1" t="str">
        <f>"حجت"</f>
        <v>حجت</v>
      </c>
      <c r="C900" s="1" t="str">
        <f>"تنگسير اصل"</f>
        <v>تنگسير اصل</v>
      </c>
      <c r="D900" s="1" t="str">
        <f>"3510194111"</f>
        <v>3510194111</v>
      </c>
    </row>
    <row r="901" spans="1:4" x14ac:dyDescent="0.2">
      <c r="A901" s="1" t="str">
        <f>"01174"</f>
        <v>01174</v>
      </c>
      <c r="B901" s="1" t="str">
        <f>"محمد"</f>
        <v>محمد</v>
      </c>
      <c r="C901" s="1" t="str">
        <f>"جاماسب خلاري"</f>
        <v>جاماسب خلاري</v>
      </c>
      <c r="D901" s="1" t="str">
        <f>"2300550032"</f>
        <v>2300550032</v>
      </c>
    </row>
    <row r="902" spans="1:4" x14ac:dyDescent="0.2">
      <c r="A902" s="1" t="str">
        <f>"01175"</f>
        <v>01175</v>
      </c>
      <c r="B902" s="1" t="str">
        <f>"محمد مرتضي"</f>
        <v>محمد مرتضي</v>
      </c>
      <c r="C902" s="1" t="str">
        <f>"غلامي"</f>
        <v>غلامي</v>
      </c>
      <c r="D902" s="1" t="str">
        <f>"2572629232"</f>
        <v>2572629232</v>
      </c>
    </row>
    <row r="903" spans="1:4" x14ac:dyDescent="0.2">
      <c r="A903" s="1" t="str">
        <f>"01176"</f>
        <v>01176</v>
      </c>
      <c r="B903" s="1" t="str">
        <f>"محمد"</f>
        <v>محمد</v>
      </c>
      <c r="C903" s="1" t="str">
        <f>"مهري"</f>
        <v>مهري</v>
      </c>
      <c r="D903" s="1" t="str">
        <f>"0920361961"</f>
        <v>0920361961</v>
      </c>
    </row>
    <row r="904" spans="1:4" x14ac:dyDescent="0.2">
      <c r="A904" s="1" t="str">
        <f>"01177"</f>
        <v>01177</v>
      </c>
      <c r="B904" s="1" t="str">
        <f>"مسلم"</f>
        <v>مسلم</v>
      </c>
      <c r="C904" s="1" t="str">
        <f>"صالحي"</f>
        <v>صالحي</v>
      </c>
      <c r="D904" s="1" t="str">
        <f>"6299907861"</f>
        <v>6299907861</v>
      </c>
    </row>
    <row r="905" spans="1:4" x14ac:dyDescent="0.2">
      <c r="A905" s="1" t="str">
        <f>"01178"</f>
        <v>01178</v>
      </c>
      <c r="B905" s="1" t="str">
        <f>"مجيد"</f>
        <v>مجيد</v>
      </c>
      <c r="C905" s="1" t="str">
        <f>"دانيالي"</f>
        <v>دانيالي</v>
      </c>
      <c r="D905" s="1" t="str">
        <f>"4549894334"</f>
        <v>4549894334</v>
      </c>
    </row>
    <row r="906" spans="1:4" x14ac:dyDescent="0.2">
      <c r="A906" s="1" t="str">
        <f>"01179"</f>
        <v>01179</v>
      </c>
      <c r="B906" s="1" t="str">
        <f>"جواد"</f>
        <v>جواد</v>
      </c>
      <c r="C906" s="1" t="str">
        <f>"ذبيحي شيخ آبادي"</f>
        <v>ذبيحي شيخ آبادي</v>
      </c>
      <c r="D906" s="1" t="str">
        <f>"5419939193"</f>
        <v>5419939193</v>
      </c>
    </row>
    <row r="907" spans="1:4" x14ac:dyDescent="0.2">
      <c r="A907" s="1" t="str">
        <f>"01180"</f>
        <v>01180</v>
      </c>
      <c r="B907" s="1" t="str">
        <f>"نجمه"</f>
        <v>نجمه</v>
      </c>
      <c r="C907" s="1" t="str">
        <f>"ناظمي"</f>
        <v>ناظمي</v>
      </c>
      <c r="D907" s="1" t="str">
        <f>"2372068687"</f>
        <v>2372068687</v>
      </c>
    </row>
    <row r="908" spans="1:4" x14ac:dyDescent="0.2">
      <c r="A908" s="1" t="str">
        <f>"01182"</f>
        <v>01182</v>
      </c>
      <c r="B908" s="1" t="str">
        <f>"علي"</f>
        <v>علي</v>
      </c>
      <c r="C908" s="1" t="str">
        <f>"احدي"</f>
        <v>احدي</v>
      </c>
      <c r="D908" s="1" t="str">
        <f>"0063430495"</f>
        <v>0063430495</v>
      </c>
    </row>
    <row r="909" spans="1:4" x14ac:dyDescent="0.2">
      <c r="A909" s="1" t="str">
        <f>"01183"</f>
        <v>01183</v>
      </c>
      <c r="B909" s="1" t="str">
        <f>"مسعود"</f>
        <v>مسعود</v>
      </c>
      <c r="C909" s="1" t="str">
        <f>"كرمي"</f>
        <v>كرمي</v>
      </c>
      <c r="D909" s="1" t="str">
        <f>"2392029377"</f>
        <v>2392029377</v>
      </c>
    </row>
    <row r="910" spans="1:4" x14ac:dyDescent="0.2">
      <c r="A910" s="1" t="str">
        <f>"01185"</f>
        <v>01185</v>
      </c>
      <c r="B910" s="1" t="str">
        <f>"محمود"</f>
        <v>محمود</v>
      </c>
      <c r="C910" s="1" t="str">
        <f>"دهقاني"</f>
        <v>دهقاني</v>
      </c>
      <c r="D910" s="1" t="str">
        <f>"5479901087"</f>
        <v>5479901087</v>
      </c>
    </row>
    <row r="911" spans="1:4" x14ac:dyDescent="0.2">
      <c r="A911" s="1" t="str">
        <f>"01186"</f>
        <v>01186</v>
      </c>
      <c r="B911" s="1" t="str">
        <f>"امير"</f>
        <v>امير</v>
      </c>
      <c r="C911" s="1" t="str">
        <f>"بختياري فرد"</f>
        <v>بختياري فرد</v>
      </c>
      <c r="D911" s="1" t="str">
        <f>"3501420765"</f>
        <v>3501420765</v>
      </c>
    </row>
    <row r="912" spans="1:4" x14ac:dyDescent="0.2">
      <c r="A912" s="1" t="str">
        <f>"01188"</f>
        <v>01188</v>
      </c>
      <c r="B912" s="1" t="str">
        <f>"آرش"</f>
        <v>آرش</v>
      </c>
      <c r="C912" s="1" t="str">
        <f>"احمد خسروي"</f>
        <v>احمد خسروي</v>
      </c>
      <c r="D912" s="1" t="str">
        <f>"3501470916"</f>
        <v>3501470916</v>
      </c>
    </row>
    <row r="913" spans="1:4" x14ac:dyDescent="0.2">
      <c r="A913" s="1" t="str">
        <f>"01189"</f>
        <v>01189</v>
      </c>
      <c r="B913" s="1" t="str">
        <f>"سيد علي"</f>
        <v>سيد علي</v>
      </c>
      <c r="C913" s="1" t="str">
        <f>"احمدي"</f>
        <v>احمدي</v>
      </c>
      <c r="D913" s="1" t="str">
        <f>"3501051964"</f>
        <v>3501051964</v>
      </c>
    </row>
    <row r="914" spans="1:4" x14ac:dyDescent="0.2">
      <c r="A914" s="1" t="str">
        <f>"01190"</f>
        <v>01190</v>
      </c>
      <c r="B914" s="1" t="str">
        <f>"علي"</f>
        <v>علي</v>
      </c>
      <c r="C914" s="1" t="str">
        <f>"بازياري"</f>
        <v>بازياري</v>
      </c>
      <c r="D914" s="1" t="str">
        <f>"3490013921"</f>
        <v>3490013921</v>
      </c>
    </row>
    <row r="915" spans="1:4" x14ac:dyDescent="0.2">
      <c r="A915" s="1" t="str">
        <f>"01191"</f>
        <v>01191</v>
      </c>
      <c r="B915" s="1" t="str">
        <f>"احسان"</f>
        <v>احسان</v>
      </c>
      <c r="C915" s="1" t="str">
        <f>"خان خانان"</f>
        <v>خان خانان</v>
      </c>
      <c r="D915" s="1" t="str">
        <f>"2280654271"</f>
        <v>2280654271</v>
      </c>
    </row>
    <row r="916" spans="1:4" x14ac:dyDescent="0.2">
      <c r="A916" s="1" t="str">
        <f>"01192"</f>
        <v>01192</v>
      </c>
      <c r="B916" s="1" t="str">
        <f>"حسين"</f>
        <v>حسين</v>
      </c>
      <c r="C916" s="1" t="str">
        <f>"معيني"</f>
        <v>معيني</v>
      </c>
      <c r="D916" s="1" t="str">
        <f>"2300324822"</f>
        <v>2300324822</v>
      </c>
    </row>
    <row r="917" spans="1:4" x14ac:dyDescent="0.2">
      <c r="A917" s="1" t="str">
        <f>"01194"</f>
        <v>01194</v>
      </c>
      <c r="B917" s="1" t="str">
        <f>"محمد هادي"</f>
        <v>محمد هادي</v>
      </c>
      <c r="C917" s="1" t="str">
        <f>"كارآمد"</f>
        <v>كارآمد</v>
      </c>
      <c r="D917" s="1" t="str">
        <f>"5489915609"</f>
        <v>5489915609</v>
      </c>
    </row>
    <row r="918" spans="1:4" x14ac:dyDescent="0.2">
      <c r="A918" s="1" t="str">
        <f>"01195"</f>
        <v>01195</v>
      </c>
      <c r="B918" s="1" t="str">
        <f>"عليرضا"</f>
        <v>عليرضا</v>
      </c>
      <c r="C918" s="1" t="str">
        <f>"ايزدبخش"</f>
        <v>ايزدبخش</v>
      </c>
      <c r="D918" s="1" t="str">
        <f>"3501527047"</f>
        <v>3501527047</v>
      </c>
    </row>
    <row r="919" spans="1:4" x14ac:dyDescent="0.2">
      <c r="A919" s="1" t="str">
        <f>"01196"</f>
        <v>01196</v>
      </c>
      <c r="B919" s="1" t="str">
        <f>"محمد"</f>
        <v>محمد</v>
      </c>
      <c r="C919" s="1" t="str">
        <f>"نژاد فرحاني"</f>
        <v>نژاد فرحاني</v>
      </c>
      <c r="D919" s="1" t="str">
        <f>"1828637564"</f>
        <v>1828637564</v>
      </c>
    </row>
    <row r="920" spans="1:4" x14ac:dyDescent="0.2">
      <c r="A920" s="1" t="str">
        <f>"01197"</f>
        <v>01197</v>
      </c>
      <c r="B920" s="1" t="str">
        <f>"حميدرضا"</f>
        <v>حميدرضا</v>
      </c>
      <c r="C920" s="1" t="str">
        <f>"بني اسد"</f>
        <v>بني اسد</v>
      </c>
      <c r="D920" s="1" t="str">
        <f>"1819086951"</f>
        <v>1819086951</v>
      </c>
    </row>
    <row r="921" spans="1:4" x14ac:dyDescent="0.2">
      <c r="A921" s="1" t="str">
        <f>"01198"</f>
        <v>01198</v>
      </c>
      <c r="B921" s="1" t="str">
        <f>"امين"</f>
        <v>امين</v>
      </c>
      <c r="C921" s="1" t="str">
        <f>"غريب زاده"</f>
        <v>غريب زاده</v>
      </c>
      <c r="D921" s="1" t="str">
        <f>"3501571811"</f>
        <v>3501571811</v>
      </c>
    </row>
    <row r="922" spans="1:4" x14ac:dyDescent="0.2">
      <c r="A922" s="1" t="str">
        <f>"01199"</f>
        <v>01199</v>
      </c>
      <c r="B922" s="1" t="str">
        <f>"مهدي"</f>
        <v>مهدي</v>
      </c>
      <c r="C922" s="1" t="str">
        <f>"غلام نژاد دزفولي"</f>
        <v>غلام نژاد دزفولي</v>
      </c>
      <c r="D922" s="1" t="str">
        <f>"2002620407"</f>
        <v>2002620407</v>
      </c>
    </row>
    <row r="923" spans="1:4" x14ac:dyDescent="0.2">
      <c r="A923" s="1" t="str">
        <f>"01200"</f>
        <v>01200</v>
      </c>
      <c r="B923" s="1" t="str">
        <f>"ابراهيم"</f>
        <v>ابراهيم</v>
      </c>
      <c r="C923" s="1" t="str">
        <f>"حيدري"</f>
        <v>حيدري</v>
      </c>
      <c r="D923" s="1" t="str">
        <f>"3559319722"</f>
        <v>3559319722</v>
      </c>
    </row>
    <row r="924" spans="1:4" x14ac:dyDescent="0.2">
      <c r="A924" s="1" t="str">
        <f>"01201"</f>
        <v>01201</v>
      </c>
      <c r="B924" s="1" t="str">
        <f>"مهدي"</f>
        <v>مهدي</v>
      </c>
      <c r="C924" s="1" t="str">
        <f>"عوض پور"</f>
        <v>عوض پور</v>
      </c>
      <c r="D924" s="1" t="str">
        <f>"6109897221"</f>
        <v>6109897221</v>
      </c>
    </row>
    <row r="925" spans="1:4" x14ac:dyDescent="0.2">
      <c r="A925" s="1" t="str">
        <f>"01203"</f>
        <v>01203</v>
      </c>
      <c r="B925" s="1" t="str">
        <f>"علي"</f>
        <v>علي</v>
      </c>
      <c r="C925" s="1" t="str">
        <f>"زنده بودي"</f>
        <v>زنده بودي</v>
      </c>
      <c r="D925" s="1" t="str">
        <f>"3501011709"</f>
        <v>3501011709</v>
      </c>
    </row>
    <row r="926" spans="1:4" x14ac:dyDescent="0.2">
      <c r="A926" s="1" t="str">
        <f>"01204"</f>
        <v>01204</v>
      </c>
      <c r="B926" s="1" t="str">
        <f>"فتح اله"</f>
        <v>فتح اله</v>
      </c>
      <c r="C926" s="1" t="str">
        <f>"محسني پور"</f>
        <v>محسني پور</v>
      </c>
      <c r="D926" s="1" t="str">
        <f>"3500317111"</f>
        <v>3500317111</v>
      </c>
    </row>
    <row r="927" spans="1:4" x14ac:dyDescent="0.2">
      <c r="A927" s="1" t="str">
        <f>"01205"</f>
        <v>01205</v>
      </c>
      <c r="B927" s="1" t="str">
        <f>"مهدي"</f>
        <v>مهدي</v>
      </c>
      <c r="C927" s="1" t="str">
        <f>"عالي زاده"</f>
        <v>عالي زاده</v>
      </c>
      <c r="D927" s="1" t="str">
        <f>"3559754097"</f>
        <v>3559754097</v>
      </c>
    </row>
    <row r="928" spans="1:4" x14ac:dyDescent="0.2">
      <c r="A928" s="1" t="str">
        <f>"01206"</f>
        <v>01206</v>
      </c>
      <c r="B928" s="1" t="str">
        <f>"عليرضا"</f>
        <v>عليرضا</v>
      </c>
      <c r="C928" s="1" t="str">
        <f>"قايد"</f>
        <v>قايد</v>
      </c>
      <c r="D928" s="1" t="str">
        <f>"3521069321"</f>
        <v>3521069321</v>
      </c>
    </row>
    <row r="929" spans="1:4" x14ac:dyDescent="0.2">
      <c r="A929" s="1" t="str">
        <f>"01207"</f>
        <v>01207</v>
      </c>
      <c r="B929" s="1" t="str">
        <f>"ابوالفضل"</f>
        <v>ابوالفضل</v>
      </c>
      <c r="C929" s="1" t="str">
        <f>"شهابي"</f>
        <v>شهابي</v>
      </c>
      <c r="D929" s="1" t="str">
        <f>"1287376721"</f>
        <v>1287376721</v>
      </c>
    </row>
    <row r="930" spans="1:4" x14ac:dyDescent="0.2">
      <c r="A930" s="1" t="str">
        <f>"01208"</f>
        <v>01208</v>
      </c>
      <c r="B930" s="1" t="str">
        <f>"عليرضا"</f>
        <v>عليرضا</v>
      </c>
      <c r="C930" s="1" t="str">
        <f>"فياض"</f>
        <v>فياض</v>
      </c>
      <c r="D930" s="1" t="str">
        <f>"3501469683"</f>
        <v>3501469683</v>
      </c>
    </row>
    <row r="931" spans="1:4" x14ac:dyDescent="0.2">
      <c r="A931" s="1" t="str">
        <f>"01209"</f>
        <v>01209</v>
      </c>
      <c r="B931" s="1" t="str">
        <f>"اسماعيل"</f>
        <v>اسماعيل</v>
      </c>
      <c r="C931" s="1" t="str">
        <f>"انصاري"</f>
        <v>انصاري</v>
      </c>
      <c r="D931" s="1" t="str">
        <f>"2391198620"</f>
        <v>2391198620</v>
      </c>
    </row>
    <row r="932" spans="1:4" x14ac:dyDescent="0.2">
      <c r="A932" s="1" t="str">
        <f>"01210"</f>
        <v>01210</v>
      </c>
      <c r="B932" s="1" t="str">
        <f>"رضا"</f>
        <v>رضا</v>
      </c>
      <c r="C932" s="1" t="str">
        <f>"يادگاري"</f>
        <v>يادگاري</v>
      </c>
      <c r="D932" s="1" t="str">
        <f>"3521308693"</f>
        <v>3521308693</v>
      </c>
    </row>
    <row r="933" spans="1:4" x14ac:dyDescent="0.2">
      <c r="A933" s="1" t="str">
        <f>"01211"</f>
        <v>01211</v>
      </c>
      <c r="B933" s="1" t="str">
        <f>"اميد"</f>
        <v>اميد</v>
      </c>
      <c r="C933" s="1" t="str">
        <f>"غريبي"</f>
        <v>غريبي</v>
      </c>
      <c r="D933" s="1" t="str">
        <f>"3549925131"</f>
        <v>3549925131</v>
      </c>
    </row>
    <row r="934" spans="1:4" x14ac:dyDescent="0.2">
      <c r="A934" s="1" t="str">
        <f>"01212"</f>
        <v>01212</v>
      </c>
      <c r="B934" s="1" t="str">
        <f>"پيمان"</f>
        <v>پيمان</v>
      </c>
      <c r="C934" s="1" t="str">
        <f>"زارعي"</f>
        <v>زارعي</v>
      </c>
      <c r="D934" s="1" t="str">
        <f>"3540049940"</f>
        <v>3540049940</v>
      </c>
    </row>
    <row r="935" spans="1:4" x14ac:dyDescent="0.2">
      <c r="A935" s="1" t="str">
        <f>"01214"</f>
        <v>01214</v>
      </c>
      <c r="B935" s="1" t="str">
        <f>"سيدمحمد"</f>
        <v>سيدمحمد</v>
      </c>
      <c r="C935" s="1" t="str">
        <f>"مساوات"</f>
        <v>مساوات</v>
      </c>
      <c r="D935" s="1" t="str">
        <f>"3521281744"</f>
        <v>3521281744</v>
      </c>
    </row>
    <row r="936" spans="1:4" x14ac:dyDescent="0.2">
      <c r="A936" s="1" t="str">
        <f>"01215"</f>
        <v>01215</v>
      </c>
      <c r="B936" s="1" t="str">
        <f>"عبدالمحمد"</f>
        <v>عبدالمحمد</v>
      </c>
      <c r="C936" s="1" t="str">
        <f>"ماهيني"</f>
        <v>ماهيني</v>
      </c>
      <c r="D936" s="1" t="str">
        <f>"3549956509"</f>
        <v>3549956509</v>
      </c>
    </row>
    <row r="937" spans="1:4" x14ac:dyDescent="0.2">
      <c r="A937" s="1" t="str">
        <f>"01216"</f>
        <v>01216</v>
      </c>
      <c r="B937" s="1" t="str">
        <f>"محمدصادق"</f>
        <v>محمدصادق</v>
      </c>
      <c r="C937" s="1" t="str">
        <f>"احمدي"</f>
        <v>احمدي</v>
      </c>
      <c r="D937" s="1" t="str">
        <f>"2460060671"</f>
        <v>2460060671</v>
      </c>
    </row>
    <row r="938" spans="1:4" x14ac:dyDescent="0.2">
      <c r="A938" s="1" t="str">
        <f>"01217"</f>
        <v>01217</v>
      </c>
      <c r="B938" s="1" t="str">
        <f>"ابراهيم"</f>
        <v>ابراهيم</v>
      </c>
      <c r="C938" s="1" t="str">
        <f>"محمدي نژاد"</f>
        <v>محمدي نژاد</v>
      </c>
      <c r="D938" s="1" t="str">
        <f>"3500950124"</f>
        <v>3500950124</v>
      </c>
    </row>
    <row r="939" spans="1:4" x14ac:dyDescent="0.2">
      <c r="A939" s="1" t="str">
        <f>"01218"</f>
        <v>01218</v>
      </c>
      <c r="B939" s="1" t="str">
        <f>"عليرضا"</f>
        <v>عليرضا</v>
      </c>
      <c r="C939" s="1" t="str">
        <f>"حاجياني"</f>
        <v>حاجياني</v>
      </c>
      <c r="D939" s="1" t="str">
        <f>"3500924271"</f>
        <v>3500924271</v>
      </c>
    </row>
    <row r="940" spans="1:4" x14ac:dyDescent="0.2">
      <c r="A940" s="1" t="str">
        <f>"01219"</f>
        <v>01219</v>
      </c>
      <c r="B940" s="1" t="str">
        <f>"محسن"</f>
        <v>محسن</v>
      </c>
      <c r="C940" s="1" t="str">
        <f>"قيصي زاده"</f>
        <v>قيصي زاده</v>
      </c>
      <c r="D940" s="1" t="str">
        <f>"3500937616"</f>
        <v>3500937616</v>
      </c>
    </row>
    <row r="941" spans="1:4" x14ac:dyDescent="0.2">
      <c r="A941" s="1" t="str">
        <f>"01220"</f>
        <v>01220</v>
      </c>
      <c r="B941" s="1" t="str">
        <f>"امير"</f>
        <v>امير</v>
      </c>
      <c r="C941" s="1" t="str">
        <f>"عالي پور"</f>
        <v>عالي پور</v>
      </c>
      <c r="D941" s="1" t="str">
        <f>"3550084927"</f>
        <v>3550084927</v>
      </c>
    </row>
    <row r="942" spans="1:4" x14ac:dyDescent="0.2">
      <c r="A942" s="1" t="str">
        <f>"01221"</f>
        <v>01221</v>
      </c>
      <c r="B942" s="1" t="str">
        <f>"بهروز"</f>
        <v>بهروز</v>
      </c>
      <c r="C942" s="1" t="str">
        <f>"ايسپره"</f>
        <v>ايسپره</v>
      </c>
      <c r="D942" s="1" t="str">
        <f>"5750002438"</f>
        <v>5750002438</v>
      </c>
    </row>
    <row r="943" spans="1:4" x14ac:dyDescent="0.2">
      <c r="A943" s="1" t="str">
        <f>"01222"</f>
        <v>01222</v>
      </c>
      <c r="B943" s="1" t="str">
        <f>"محمد"</f>
        <v>محمد</v>
      </c>
      <c r="C943" s="1" t="str">
        <f>"اومن"</f>
        <v>اومن</v>
      </c>
      <c r="D943" s="1" t="str">
        <f>"6000000553"</f>
        <v>6000000553</v>
      </c>
    </row>
    <row r="944" spans="1:4" x14ac:dyDescent="0.2">
      <c r="A944" s="1" t="str">
        <f>"01223"</f>
        <v>01223</v>
      </c>
      <c r="B944" s="1" t="str">
        <f>"مهدي"</f>
        <v>مهدي</v>
      </c>
      <c r="C944" s="1" t="str">
        <f>"سالاروند"</f>
        <v>سالاروند</v>
      </c>
      <c r="D944" s="1" t="str">
        <f>"1209963116"</f>
        <v>1209963116</v>
      </c>
    </row>
    <row r="945" spans="1:4" x14ac:dyDescent="0.2">
      <c r="A945" s="1" t="str">
        <f>"01224"</f>
        <v>01224</v>
      </c>
      <c r="B945" s="1" t="str">
        <f>"يوسف"</f>
        <v>يوسف</v>
      </c>
      <c r="C945" s="1" t="str">
        <f>"رضايي بانبيدي"</f>
        <v>رضايي بانبيدي</v>
      </c>
      <c r="D945" s="1" t="str">
        <f>"3875500636"</f>
        <v>3875500636</v>
      </c>
    </row>
    <row r="946" spans="1:4" x14ac:dyDescent="0.2">
      <c r="A946" s="1" t="str">
        <f>"01225"</f>
        <v>01225</v>
      </c>
      <c r="B946" s="1" t="str">
        <f>"حامد"</f>
        <v>حامد</v>
      </c>
      <c r="C946" s="1" t="str">
        <f>"علي نژاد"</f>
        <v>علي نژاد</v>
      </c>
      <c r="D946" s="1" t="str">
        <f>"2440151599"</f>
        <v>2440151599</v>
      </c>
    </row>
    <row r="947" spans="1:4" x14ac:dyDescent="0.2">
      <c r="A947" s="1" t="str">
        <f>"01226"</f>
        <v>01226</v>
      </c>
      <c r="B947" s="1" t="str">
        <f>"حيدر"</f>
        <v>حيدر</v>
      </c>
      <c r="C947" s="1" t="str">
        <f>"مير علايي"</f>
        <v>مير علايي</v>
      </c>
      <c r="D947" s="1" t="str">
        <f>"4680013435"</f>
        <v>4680013435</v>
      </c>
    </row>
    <row r="948" spans="1:4" x14ac:dyDescent="0.2">
      <c r="A948" s="1" t="str">
        <f>"01227"</f>
        <v>01227</v>
      </c>
      <c r="B948" s="1" t="str">
        <f>"اصغر"</f>
        <v>اصغر</v>
      </c>
      <c r="C948" s="1" t="str">
        <f>"خسروي"</f>
        <v>خسروي</v>
      </c>
      <c r="D948" s="1" t="str">
        <f>"3521229191"</f>
        <v>3521229191</v>
      </c>
    </row>
    <row r="949" spans="1:4" x14ac:dyDescent="0.2">
      <c r="A949" s="1" t="str">
        <f>"01228"</f>
        <v>01228</v>
      </c>
      <c r="B949" s="1" t="str">
        <f>"پيمان"</f>
        <v>پيمان</v>
      </c>
      <c r="C949" s="1" t="str">
        <f>"قائدي"</f>
        <v>قائدي</v>
      </c>
      <c r="D949" s="1" t="str">
        <f>"2380022852"</f>
        <v>2380022852</v>
      </c>
    </row>
    <row r="950" spans="1:4" x14ac:dyDescent="0.2">
      <c r="A950" s="1" t="str">
        <f>"01229"</f>
        <v>01229</v>
      </c>
      <c r="B950" s="1" t="str">
        <f>"ميثم"</f>
        <v>ميثم</v>
      </c>
      <c r="C950" s="1" t="str">
        <f>"دهقاني"</f>
        <v>دهقاني</v>
      </c>
      <c r="D950" s="1" t="str">
        <f>"2372477080"</f>
        <v>2372477080</v>
      </c>
    </row>
    <row r="951" spans="1:4" x14ac:dyDescent="0.2">
      <c r="A951" s="1" t="str">
        <f>"01230"</f>
        <v>01230</v>
      </c>
      <c r="B951" s="1" t="str">
        <f>"محمد شريف"</f>
        <v>محمد شريف</v>
      </c>
      <c r="C951" s="1" t="str">
        <f>"دل آرام"</f>
        <v>دل آرام</v>
      </c>
      <c r="D951" s="1" t="str">
        <f>"2300476827"</f>
        <v>2300476827</v>
      </c>
    </row>
    <row r="952" spans="1:4" x14ac:dyDescent="0.2">
      <c r="A952" s="1" t="str">
        <f>"01231"</f>
        <v>01231</v>
      </c>
      <c r="B952" s="1" t="str">
        <f>"جواد"</f>
        <v>جواد</v>
      </c>
      <c r="C952" s="1" t="str">
        <f>"سهرابي"</f>
        <v>سهرابي</v>
      </c>
      <c r="D952" s="1" t="str">
        <f>"3510072197"</f>
        <v>3510072197</v>
      </c>
    </row>
    <row r="953" spans="1:4" x14ac:dyDescent="0.2">
      <c r="A953" s="1" t="str">
        <f>"01232"</f>
        <v>01232</v>
      </c>
      <c r="B953" s="1" t="str">
        <f>"محمد جواد"</f>
        <v>محمد جواد</v>
      </c>
      <c r="C953" s="1" t="str">
        <f>"حيدري"</f>
        <v>حيدري</v>
      </c>
      <c r="D953" s="1" t="str">
        <f>"3550084528"</f>
        <v>3550084528</v>
      </c>
    </row>
    <row r="954" spans="1:4" x14ac:dyDescent="0.2">
      <c r="A954" s="1" t="str">
        <f>"01234"</f>
        <v>01234</v>
      </c>
      <c r="B954" s="1" t="str">
        <f>"محسن"</f>
        <v>محسن</v>
      </c>
      <c r="C954" s="1" t="str">
        <f>"نيکنام"</f>
        <v>نيکنام</v>
      </c>
      <c r="D954" s="1" t="str">
        <f>"2391887043"</f>
        <v>2391887043</v>
      </c>
    </row>
    <row r="955" spans="1:4" x14ac:dyDescent="0.2">
      <c r="A955" s="1" t="str">
        <f>"01235"</f>
        <v>01235</v>
      </c>
      <c r="B955" s="1" t="str">
        <f>"محمد"</f>
        <v>محمد</v>
      </c>
      <c r="C955" s="1" t="str">
        <f>"حسن زاده"</f>
        <v>حسن زاده</v>
      </c>
      <c r="D955" s="1" t="str">
        <f>"2297089147"</f>
        <v>2297089147</v>
      </c>
    </row>
    <row r="956" spans="1:4" x14ac:dyDescent="0.2">
      <c r="A956" s="1" t="str">
        <f>"01236"</f>
        <v>01236</v>
      </c>
      <c r="B956" s="1" t="str">
        <f>"لاله"</f>
        <v>لاله</v>
      </c>
      <c r="C956" s="1" t="str">
        <f>"محمدي"</f>
        <v>محمدي</v>
      </c>
      <c r="D956" s="1" t="str">
        <f>"3521291707"</f>
        <v>3521291707</v>
      </c>
    </row>
    <row r="957" spans="1:4" x14ac:dyDescent="0.2">
      <c r="A957" s="1" t="str">
        <f>"01237"</f>
        <v>01237</v>
      </c>
      <c r="B957" s="1" t="str">
        <f>"اميد"</f>
        <v>اميد</v>
      </c>
      <c r="C957" s="1" t="str">
        <f>"تکين"</f>
        <v>تکين</v>
      </c>
      <c r="D957" s="1" t="str">
        <f>"3520997673"</f>
        <v>3520997673</v>
      </c>
    </row>
    <row r="958" spans="1:4" x14ac:dyDescent="0.2">
      <c r="A958" s="1" t="str">
        <f>"01238"</f>
        <v>01238</v>
      </c>
      <c r="B958" s="1" t="str">
        <f>"محمد امين"</f>
        <v>محمد امين</v>
      </c>
      <c r="C958" s="1" t="str">
        <f>"صمصامي"</f>
        <v>صمصامي</v>
      </c>
      <c r="D958" s="1" t="str">
        <f>"3520223724"</f>
        <v>3520223724</v>
      </c>
    </row>
    <row r="959" spans="1:4" x14ac:dyDescent="0.2">
      <c r="A959" s="1" t="str">
        <f>"01239"</f>
        <v>01239</v>
      </c>
      <c r="B959" s="1" t="str">
        <f>"مختار"</f>
        <v>مختار</v>
      </c>
      <c r="C959" s="1" t="str">
        <f>"كانيک زاده"</f>
        <v>كانيک زاده</v>
      </c>
      <c r="D959" s="1" t="str">
        <f>"3501421291"</f>
        <v>3501421291</v>
      </c>
    </row>
    <row r="960" spans="1:4" x14ac:dyDescent="0.2">
      <c r="A960" s="1" t="str">
        <f>"01240"</f>
        <v>01240</v>
      </c>
      <c r="B960" s="1" t="str">
        <f>"رضا"</f>
        <v>رضا</v>
      </c>
      <c r="C960" s="1" t="str">
        <f>"كريمي"</f>
        <v>كريمي</v>
      </c>
      <c r="D960" s="1" t="str">
        <f>"2280216477"</f>
        <v>2280216477</v>
      </c>
    </row>
    <row r="961" spans="1:4" x14ac:dyDescent="0.2">
      <c r="A961" s="1" t="str">
        <f>"01241"</f>
        <v>01241</v>
      </c>
      <c r="B961" s="1" t="str">
        <f>"عباس"</f>
        <v>عباس</v>
      </c>
      <c r="C961" s="1" t="str">
        <f>"احمدي"</f>
        <v>احمدي</v>
      </c>
      <c r="D961" s="1" t="str">
        <f>"1830173405"</f>
        <v>1830173405</v>
      </c>
    </row>
    <row r="962" spans="1:4" x14ac:dyDescent="0.2">
      <c r="A962" s="1" t="str">
        <f>"01242"</f>
        <v>01242</v>
      </c>
      <c r="B962" s="1" t="str">
        <f>"مسعود"</f>
        <v>مسعود</v>
      </c>
      <c r="C962" s="1" t="str">
        <f>"احمدي باغکي"</f>
        <v>احمدي باغکي</v>
      </c>
      <c r="D962" s="1" t="str">
        <f>"3490225104"</f>
        <v>3490225104</v>
      </c>
    </row>
    <row r="963" spans="1:4" x14ac:dyDescent="0.2">
      <c r="A963" s="1" t="str">
        <f>"01244"</f>
        <v>01244</v>
      </c>
      <c r="B963" s="1" t="str">
        <f>"مهدي"</f>
        <v>مهدي</v>
      </c>
      <c r="C963" s="1" t="str">
        <f>"باروني"</f>
        <v>باروني</v>
      </c>
      <c r="D963" s="1" t="str">
        <f>"2372608568"</f>
        <v>2372608568</v>
      </c>
    </row>
    <row r="964" spans="1:4" x14ac:dyDescent="0.2">
      <c r="A964" s="1" t="str">
        <f>"01245"</f>
        <v>01245</v>
      </c>
      <c r="B964" s="1" t="str">
        <f>"محمد"</f>
        <v>محمد</v>
      </c>
      <c r="C964" s="1" t="str">
        <f>"براشکه"</f>
        <v>براشکه</v>
      </c>
      <c r="D964" s="1" t="str">
        <f>"3550045468"</f>
        <v>3550045468</v>
      </c>
    </row>
    <row r="965" spans="1:4" x14ac:dyDescent="0.2">
      <c r="A965" s="1" t="str">
        <f>"01246"</f>
        <v>01246</v>
      </c>
      <c r="B965" s="1" t="str">
        <f>"دانيال"</f>
        <v>دانيال</v>
      </c>
      <c r="C965" s="1" t="str">
        <f>"برزگر"</f>
        <v>برزگر</v>
      </c>
      <c r="D965" s="1" t="str">
        <f>"3490286316"</f>
        <v>3490286316</v>
      </c>
    </row>
    <row r="966" spans="1:4" x14ac:dyDescent="0.2">
      <c r="A966" s="1" t="str">
        <f>"01247"</f>
        <v>01247</v>
      </c>
      <c r="B966" s="1" t="str">
        <f>"ميثم"</f>
        <v>ميثم</v>
      </c>
      <c r="C966" s="1" t="str">
        <f>"بلاغي"</f>
        <v>بلاغي</v>
      </c>
      <c r="D966" s="1" t="str">
        <f>"2560217414"</f>
        <v>2560217414</v>
      </c>
    </row>
    <row r="967" spans="1:4" x14ac:dyDescent="0.2">
      <c r="A967" s="1" t="str">
        <f>"01250"</f>
        <v>01250</v>
      </c>
      <c r="B967" s="1" t="str">
        <f>"حيدر"</f>
        <v>حيدر</v>
      </c>
      <c r="C967" s="1" t="str">
        <f>"پورمحمد"</f>
        <v>پورمحمد</v>
      </c>
      <c r="D967" s="1" t="str">
        <f>"3540047581"</f>
        <v>3540047581</v>
      </c>
    </row>
    <row r="968" spans="1:4" x14ac:dyDescent="0.2">
      <c r="A968" s="1" t="str">
        <f>"01252"</f>
        <v>01252</v>
      </c>
      <c r="B968" s="1" t="str">
        <f>"امراله"</f>
        <v>امراله</v>
      </c>
      <c r="C968" s="1" t="str">
        <f>"ثابت لقب"</f>
        <v>ثابت لقب</v>
      </c>
      <c r="D968" s="1" t="str">
        <f>"3501104979"</f>
        <v>3501104979</v>
      </c>
    </row>
    <row r="969" spans="1:4" x14ac:dyDescent="0.2">
      <c r="A969" s="1" t="str">
        <f>"01255"</f>
        <v>01255</v>
      </c>
      <c r="B969" s="1" t="str">
        <f>"سيد جعفر"</f>
        <v>سيد جعفر</v>
      </c>
      <c r="C969" s="1" t="str">
        <f>"حسيني"</f>
        <v>حسيني</v>
      </c>
      <c r="D969" s="1" t="str">
        <f>"3490100417"</f>
        <v>3490100417</v>
      </c>
    </row>
    <row r="970" spans="1:4" x14ac:dyDescent="0.2">
      <c r="A970" s="1" t="str">
        <f>"01256"</f>
        <v>01256</v>
      </c>
      <c r="B970" s="1" t="str">
        <f>"احمد"</f>
        <v>احمد</v>
      </c>
      <c r="C970" s="1" t="str">
        <f>"حسيني ملائي"</f>
        <v>حسيني ملائي</v>
      </c>
      <c r="D970" s="1" t="str">
        <f>"3490158105"</f>
        <v>3490158105</v>
      </c>
    </row>
    <row r="971" spans="1:4" x14ac:dyDescent="0.2">
      <c r="A971" s="1" t="str">
        <f>"01259"</f>
        <v>01259</v>
      </c>
      <c r="B971" s="1" t="str">
        <f>"علي"</f>
        <v>علي</v>
      </c>
      <c r="C971" s="1" t="str">
        <f>"شمسائي"</f>
        <v>شمسائي</v>
      </c>
      <c r="D971" s="1" t="str">
        <f>"2280226421"</f>
        <v>2280226421</v>
      </c>
    </row>
    <row r="972" spans="1:4" x14ac:dyDescent="0.2">
      <c r="A972" s="1" t="str">
        <f>"01260"</f>
        <v>01260</v>
      </c>
      <c r="B972" s="1" t="str">
        <f>"سيد علي"</f>
        <v>سيد علي</v>
      </c>
      <c r="C972" s="1" t="str">
        <f>"عسکري"</f>
        <v>عسکري</v>
      </c>
      <c r="D972" s="1" t="str">
        <f>"3510067355"</f>
        <v>3510067355</v>
      </c>
    </row>
    <row r="973" spans="1:4" x14ac:dyDescent="0.2">
      <c r="A973" s="1" t="str">
        <f>"01262"</f>
        <v>01262</v>
      </c>
      <c r="B973" s="1" t="str">
        <f>"حميد"</f>
        <v>حميد</v>
      </c>
      <c r="C973" s="1" t="str">
        <f>"فرريزي"</f>
        <v>فرريزي</v>
      </c>
      <c r="D973" s="1" t="str">
        <f>"3501135718"</f>
        <v>3501135718</v>
      </c>
    </row>
    <row r="974" spans="1:4" x14ac:dyDescent="0.2">
      <c r="A974" s="1" t="str">
        <f>"01263"</f>
        <v>01263</v>
      </c>
      <c r="B974" s="1" t="str">
        <f>"حسين"</f>
        <v>حسين</v>
      </c>
      <c r="C974" s="1" t="str">
        <f>"فقيه"</f>
        <v>فقيه</v>
      </c>
      <c r="D974" s="1" t="str">
        <f>"3540044711"</f>
        <v>3540044711</v>
      </c>
    </row>
    <row r="975" spans="1:4" x14ac:dyDescent="0.2">
      <c r="A975" s="1" t="str">
        <f>"01264"</f>
        <v>01264</v>
      </c>
      <c r="B975" s="1" t="str">
        <f>"محمد علي"</f>
        <v>محمد علي</v>
      </c>
      <c r="C975" s="1" t="str">
        <f>"قناعت زاده"</f>
        <v>قناعت زاده</v>
      </c>
      <c r="D975" s="1" t="str">
        <f>"3501024975"</f>
        <v>3501024975</v>
      </c>
    </row>
    <row r="976" spans="1:4" x14ac:dyDescent="0.2">
      <c r="A976" s="1" t="str">
        <f>"01266"</f>
        <v>01266</v>
      </c>
      <c r="B976" s="1" t="str">
        <f>"مجيد"</f>
        <v>مجيد</v>
      </c>
      <c r="C976" s="1" t="str">
        <f>"ماندني زاده"</f>
        <v>ماندني زاده</v>
      </c>
      <c r="D976" s="1" t="str">
        <f>"3521273903"</f>
        <v>3521273903</v>
      </c>
    </row>
    <row r="977" spans="1:4" x14ac:dyDescent="0.2">
      <c r="A977" s="1" t="str">
        <f>"01267"</f>
        <v>01267</v>
      </c>
      <c r="B977" s="1" t="str">
        <f>"کريم"</f>
        <v>کريم</v>
      </c>
      <c r="C977" s="1" t="str">
        <f>"محمدي"</f>
        <v>محمدي</v>
      </c>
      <c r="D977" s="1" t="str">
        <f>"3490187199"</f>
        <v>3490187199</v>
      </c>
    </row>
    <row r="978" spans="1:4" x14ac:dyDescent="0.2">
      <c r="A978" s="1" t="str">
        <f>"01268"</f>
        <v>01268</v>
      </c>
      <c r="B978" s="1" t="str">
        <f>"رضا"</f>
        <v>رضا</v>
      </c>
      <c r="C978" s="1" t="str">
        <f>"سهيلي راد"</f>
        <v>سهيلي راد</v>
      </c>
      <c r="D978" s="1" t="str">
        <f>"1931039763"</f>
        <v>1931039763</v>
      </c>
    </row>
    <row r="979" spans="1:4" x14ac:dyDescent="0.2">
      <c r="A979" s="1" t="str">
        <f>"01269"</f>
        <v>01269</v>
      </c>
      <c r="B979" s="1" t="str">
        <f>"حسن"</f>
        <v>حسن</v>
      </c>
      <c r="C979" s="1" t="str">
        <f>"انصاري"</f>
        <v>انصاري</v>
      </c>
      <c r="D979" s="1" t="str">
        <f>"3501582684"</f>
        <v>3501582684</v>
      </c>
    </row>
    <row r="980" spans="1:4" x14ac:dyDescent="0.2">
      <c r="A980" s="1" t="str">
        <f>"01270"</f>
        <v>01270</v>
      </c>
      <c r="B980" s="1" t="str">
        <f>"عليرضا"</f>
        <v>عليرضا</v>
      </c>
      <c r="C980" s="1" t="str">
        <f>"رجب زاده"</f>
        <v>رجب زاده</v>
      </c>
      <c r="D980" s="1" t="str">
        <f>"3550007566"</f>
        <v>3550007566</v>
      </c>
    </row>
    <row r="981" spans="1:4" x14ac:dyDescent="0.2">
      <c r="A981" s="1" t="str">
        <f>"01271"</f>
        <v>01271</v>
      </c>
      <c r="B981" s="1" t="str">
        <f>"عباس"</f>
        <v>عباس</v>
      </c>
      <c r="C981" s="1" t="str">
        <f>"محياوي"</f>
        <v>محياوي</v>
      </c>
      <c r="D981" s="1" t="str">
        <f>"3500398480"</f>
        <v>3500398480</v>
      </c>
    </row>
    <row r="982" spans="1:4" x14ac:dyDescent="0.2">
      <c r="A982" s="1" t="str">
        <f>"01272"</f>
        <v>01272</v>
      </c>
      <c r="B982" s="1" t="str">
        <f>"عبداله"</f>
        <v>عبداله</v>
      </c>
      <c r="C982" s="1" t="str">
        <f>"هنرمند"</f>
        <v>هنرمند</v>
      </c>
      <c r="D982" s="1" t="str">
        <f>"3549870401"</f>
        <v>3549870401</v>
      </c>
    </row>
    <row r="983" spans="1:4" x14ac:dyDescent="0.2">
      <c r="A983" s="1" t="str">
        <f>"01273"</f>
        <v>01273</v>
      </c>
      <c r="B983" s="1" t="str">
        <f>"ايمان"</f>
        <v>ايمان</v>
      </c>
      <c r="C983" s="1" t="str">
        <f>"آشوري"</f>
        <v>آشوري</v>
      </c>
      <c r="D983" s="1" t="str">
        <f>"3501210280"</f>
        <v>3501210280</v>
      </c>
    </row>
    <row r="984" spans="1:4" x14ac:dyDescent="0.2">
      <c r="A984" s="1" t="str">
        <f>"01274"</f>
        <v>01274</v>
      </c>
      <c r="B984" s="1" t="str">
        <f>"حيدر"</f>
        <v>حيدر</v>
      </c>
      <c r="C984" s="1" t="str">
        <f>"قاسمي قلعه سيدي"</f>
        <v>قاسمي قلعه سيدي</v>
      </c>
      <c r="D984" s="1" t="str">
        <f>"2370870931"</f>
        <v>2370870931</v>
      </c>
    </row>
    <row r="985" spans="1:4" x14ac:dyDescent="0.2">
      <c r="A985" s="1" t="str">
        <f>"01275"</f>
        <v>01275</v>
      </c>
      <c r="B985" s="1" t="str">
        <f>"ماجد"</f>
        <v>ماجد</v>
      </c>
      <c r="C985" s="1" t="str">
        <f>"مجدميان سعدوني"</f>
        <v>مجدميان سعدوني</v>
      </c>
      <c r="D985" s="1" t="str">
        <f>"3490272714"</f>
        <v>3490272714</v>
      </c>
    </row>
    <row r="986" spans="1:4" x14ac:dyDescent="0.2">
      <c r="A986" s="1" t="str">
        <f>"01276"</f>
        <v>01276</v>
      </c>
      <c r="B986" s="1" t="str">
        <f>"کاظم"</f>
        <v>کاظم</v>
      </c>
      <c r="C986" s="1" t="str">
        <f>"زارعي نيا"</f>
        <v>زارعي نيا</v>
      </c>
      <c r="D986" s="1" t="str">
        <f>"3550066619"</f>
        <v>3550066619</v>
      </c>
    </row>
    <row r="987" spans="1:4" x14ac:dyDescent="0.2">
      <c r="A987" s="1" t="str">
        <f>"01277"</f>
        <v>01277</v>
      </c>
      <c r="B987" s="1" t="str">
        <f>"عبدالمجيد"</f>
        <v>عبدالمجيد</v>
      </c>
      <c r="C987" s="1" t="str">
        <f>"صادقي پور"</f>
        <v>صادقي پور</v>
      </c>
      <c r="D987" s="1" t="str">
        <f>"3501012381"</f>
        <v>3501012381</v>
      </c>
    </row>
    <row r="988" spans="1:4" x14ac:dyDescent="0.2">
      <c r="A988" s="1" t="str">
        <f>"01278"</f>
        <v>01278</v>
      </c>
      <c r="B988" s="1" t="str">
        <f>"روح الله"</f>
        <v>روح الله</v>
      </c>
      <c r="C988" s="1" t="str">
        <f>"ونکي"</f>
        <v>ونکي</v>
      </c>
      <c r="D988" s="1" t="str">
        <f>"1209560194"</f>
        <v>1209560194</v>
      </c>
    </row>
    <row r="989" spans="1:4" x14ac:dyDescent="0.2">
      <c r="A989" s="1" t="str">
        <f>"01279"</f>
        <v>01279</v>
      </c>
      <c r="B989" s="1" t="str">
        <f>"بهرام"</f>
        <v>بهرام</v>
      </c>
      <c r="C989" s="1" t="str">
        <f>"قائدي"</f>
        <v>قائدي</v>
      </c>
      <c r="D989" s="1" t="str">
        <f>"3549935838"</f>
        <v>3549935838</v>
      </c>
    </row>
    <row r="990" spans="1:4" x14ac:dyDescent="0.2">
      <c r="A990" s="1" t="str">
        <f>"01280"</f>
        <v>01280</v>
      </c>
      <c r="B990" s="1" t="str">
        <f>"روح اله"</f>
        <v>روح اله</v>
      </c>
      <c r="C990" s="1" t="str">
        <f>"حقيقي"</f>
        <v>حقيقي</v>
      </c>
      <c r="D990" s="1" t="str">
        <f>"3490048873"</f>
        <v>3490048873</v>
      </c>
    </row>
    <row r="991" spans="1:4" x14ac:dyDescent="0.2">
      <c r="A991" s="1" t="str">
        <f>"01281"</f>
        <v>01281</v>
      </c>
      <c r="B991" s="1" t="str">
        <f>"فرشيد"</f>
        <v>فرشيد</v>
      </c>
      <c r="C991" s="1" t="str">
        <f>"نگين تاجي"</f>
        <v>نگين تاجي</v>
      </c>
      <c r="D991" s="1" t="str">
        <f>"2380097089"</f>
        <v>2380097089</v>
      </c>
    </row>
    <row r="992" spans="1:4" x14ac:dyDescent="0.2">
      <c r="A992" s="1" t="str">
        <f>"01282"</f>
        <v>01282</v>
      </c>
      <c r="B992" s="1" t="str">
        <f>"محمدرضا"</f>
        <v>محمدرضا</v>
      </c>
      <c r="C992" s="1" t="str">
        <f>"ارجمند"</f>
        <v>ارجمند</v>
      </c>
      <c r="D992" s="1" t="str">
        <f>"3490136977"</f>
        <v>3490136977</v>
      </c>
    </row>
    <row r="993" spans="1:4" x14ac:dyDescent="0.2">
      <c r="A993" s="1" t="str">
        <f>"01283"</f>
        <v>01283</v>
      </c>
      <c r="B993" s="1" t="str">
        <f>"داوود"</f>
        <v>داوود</v>
      </c>
      <c r="C993" s="1" t="str">
        <f>"اسدي زاده قره جلو"</f>
        <v>اسدي زاده قره جلو</v>
      </c>
      <c r="D993" s="1" t="str">
        <f>"2360333062"</f>
        <v>2360333062</v>
      </c>
    </row>
    <row r="994" spans="1:4" x14ac:dyDescent="0.2">
      <c r="A994" s="1" t="str">
        <f>"01284"</f>
        <v>01284</v>
      </c>
      <c r="B994" s="1" t="str">
        <f>"جاسم"</f>
        <v>جاسم</v>
      </c>
      <c r="C994" s="1" t="str">
        <f>"اسکندري"</f>
        <v>اسکندري</v>
      </c>
      <c r="D994" s="1" t="str">
        <f>"5470009221"</f>
        <v>5470009221</v>
      </c>
    </row>
    <row r="995" spans="1:4" x14ac:dyDescent="0.2">
      <c r="A995" s="1" t="str">
        <f>"01285"</f>
        <v>01285</v>
      </c>
      <c r="B995" s="1" t="str">
        <f>"مجتبي"</f>
        <v>مجتبي</v>
      </c>
      <c r="C995" s="1" t="str">
        <f>"اعتمادي"</f>
        <v>اعتمادي</v>
      </c>
      <c r="D995" s="1" t="str">
        <f>"3579956159"</f>
        <v>3579956159</v>
      </c>
    </row>
    <row r="996" spans="1:4" x14ac:dyDescent="0.2">
      <c r="A996" s="1" t="str">
        <f>"01288"</f>
        <v>01288</v>
      </c>
      <c r="B996" s="1" t="str">
        <f>"مهدي"</f>
        <v>مهدي</v>
      </c>
      <c r="C996" s="1" t="str">
        <f>"انصاري جابري"</f>
        <v>انصاري جابري</v>
      </c>
      <c r="D996" s="1" t="str">
        <f>"5480042238"</f>
        <v>5480042238</v>
      </c>
    </row>
    <row r="997" spans="1:4" x14ac:dyDescent="0.2">
      <c r="A997" s="1" t="str">
        <f>"01289"</f>
        <v>01289</v>
      </c>
      <c r="B997" s="1" t="str">
        <f>"احسان"</f>
        <v>احسان</v>
      </c>
      <c r="C997" s="1" t="str">
        <f>"اوستاد"</f>
        <v>اوستاد</v>
      </c>
      <c r="D997" s="1" t="str">
        <f>"3510117808"</f>
        <v>3510117808</v>
      </c>
    </row>
    <row r="998" spans="1:4" x14ac:dyDescent="0.2">
      <c r="A998" s="1" t="str">
        <f>"01290"</f>
        <v>01290</v>
      </c>
      <c r="B998" s="1" t="str">
        <f>"مرتضي"</f>
        <v>مرتضي</v>
      </c>
      <c r="C998" s="1" t="str">
        <f>"اوشال"</f>
        <v>اوشال</v>
      </c>
      <c r="D998" s="1" t="str">
        <f>"4240275156"</f>
        <v>4240275156</v>
      </c>
    </row>
    <row r="999" spans="1:4" x14ac:dyDescent="0.2">
      <c r="A999" s="1" t="str">
        <f>"01291"</f>
        <v>01291</v>
      </c>
      <c r="B999" s="1" t="str">
        <f>"منصور"</f>
        <v>منصور</v>
      </c>
      <c r="C999" s="1" t="str">
        <f>"ايزدپناه"</f>
        <v>ايزدپناه</v>
      </c>
      <c r="D999" s="1" t="str">
        <f>"3510153881"</f>
        <v>3510153881</v>
      </c>
    </row>
    <row r="1000" spans="1:4" x14ac:dyDescent="0.2">
      <c r="A1000" s="1" t="str">
        <f>"01292"</f>
        <v>01292</v>
      </c>
      <c r="B1000" s="1" t="str">
        <f>"عباس"</f>
        <v>عباس</v>
      </c>
      <c r="C1000" s="1" t="str">
        <f>"ايمان منش"</f>
        <v>ايمان منش</v>
      </c>
      <c r="D1000" s="1" t="str">
        <f>"3540016120"</f>
        <v>3540016120</v>
      </c>
    </row>
    <row r="1001" spans="1:4" x14ac:dyDescent="0.2">
      <c r="A1001" s="1" t="str">
        <f>"01294"</f>
        <v>01294</v>
      </c>
      <c r="B1001" s="1" t="str">
        <f>"حسين"</f>
        <v>حسين</v>
      </c>
      <c r="C1001" s="1" t="str">
        <f>"باغباني"</f>
        <v>باغباني</v>
      </c>
      <c r="D1001" s="1" t="str">
        <f>"3540041931"</f>
        <v>3540041931</v>
      </c>
    </row>
    <row r="1002" spans="1:4" x14ac:dyDescent="0.2">
      <c r="A1002" s="1" t="str">
        <f>"01295"</f>
        <v>01295</v>
      </c>
      <c r="B1002" s="1" t="str">
        <f>"مهدي"</f>
        <v>مهدي</v>
      </c>
      <c r="C1002" s="1" t="str">
        <f>"برمک"</f>
        <v>برمک</v>
      </c>
      <c r="D1002" s="1" t="str">
        <f>"1610231864"</f>
        <v>1610231864</v>
      </c>
    </row>
    <row r="1003" spans="1:4" x14ac:dyDescent="0.2">
      <c r="A1003" s="1" t="str">
        <f>"01297"</f>
        <v>01297</v>
      </c>
      <c r="B1003" s="1" t="str">
        <f>"مهدي"</f>
        <v>مهدي</v>
      </c>
      <c r="C1003" s="1" t="str">
        <f>"بيژني"</f>
        <v>بيژني</v>
      </c>
      <c r="D1003" s="1" t="str">
        <f>"5140017751"</f>
        <v>5140017751</v>
      </c>
    </row>
    <row r="1004" spans="1:4" x14ac:dyDescent="0.2">
      <c r="A1004" s="1" t="str">
        <f>"01298"</f>
        <v>01298</v>
      </c>
      <c r="B1004" s="1" t="str">
        <f>"کريم"</f>
        <v>کريم</v>
      </c>
      <c r="C1004" s="1" t="str">
        <f>"پرتابيان"</f>
        <v>پرتابيان</v>
      </c>
      <c r="D1004" s="1" t="str">
        <f>"3510261461"</f>
        <v>3510261461</v>
      </c>
    </row>
    <row r="1005" spans="1:4" x14ac:dyDescent="0.2">
      <c r="A1005" s="1" t="str">
        <f>"01299"</f>
        <v>01299</v>
      </c>
      <c r="B1005" s="1" t="str">
        <f>"عارف"</f>
        <v>عارف</v>
      </c>
      <c r="C1005" s="1" t="str">
        <f>"پورسوسن"</f>
        <v>پورسوسن</v>
      </c>
      <c r="D1005" s="1" t="str">
        <f>"4260214071"</f>
        <v>4260214071</v>
      </c>
    </row>
    <row r="1006" spans="1:4" x14ac:dyDescent="0.2">
      <c r="A1006" s="1" t="str">
        <f>"01300"</f>
        <v>01300</v>
      </c>
      <c r="B1006" s="1" t="str">
        <f>"محمدجواد"</f>
        <v>محمدجواد</v>
      </c>
      <c r="C1006" s="1" t="str">
        <f>"پولادي"</f>
        <v>پولادي</v>
      </c>
      <c r="D1006" s="1" t="str">
        <f>"3560014972"</f>
        <v>3560014972</v>
      </c>
    </row>
    <row r="1007" spans="1:4" x14ac:dyDescent="0.2">
      <c r="A1007" s="1" t="str">
        <f>"01301"</f>
        <v>01301</v>
      </c>
      <c r="B1007" s="1" t="str">
        <f>"حامد"</f>
        <v>حامد</v>
      </c>
      <c r="C1007" s="1" t="str">
        <f>"تاروردي چماچايي"</f>
        <v>تاروردي چماچايي</v>
      </c>
      <c r="D1007" s="1" t="str">
        <f>"2596001446"</f>
        <v>2596001446</v>
      </c>
    </row>
    <row r="1008" spans="1:4" x14ac:dyDescent="0.2">
      <c r="A1008" s="1" t="str">
        <f>"01303"</f>
        <v>01303</v>
      </c>
      <c r="B1008" s="1" t="str">
        <f>"رضا"</f>
        <v>رضا</v>
      </c>
      <c r="C1008" s="1" t="str">
        <f>"تيموري"</f>
        <v>تيموري</v>
      </c>
      <c r="D1008" s="1" t="str">
        <f>"4190332763"</f>
        <v>4190332763</v>
      </c>
    </row>
    <row r="1009" spans="1:4" x14ac:dyDescent="0.2">
      <c r="A1009" s="1" t="str">
        <f>"01304"</f>
        <v>01304</v>
      </c>
      <c r="B1009" s="1" t="str">
        <f>"محسن"</f>
        <v>محسن</v>
      </c>
      <c r="C1009" s="1" t="str">
        <f>"جعفري"</f>
        <v>جعفري</v>
      </c>
      <c r="D1009" s="1" t="str">
        <f>"2560147181"</f>
        <v>2560147181</v>
      </c>
    </row>
    <row r="1010" spans="1:4" x14ac:dyDescent="0.2">
      <c r="A1010" s="1" t="str">
        <f>"01305"</f>
        <v>01305</v>
      </c>
      <c r="B1010" s="1" t="str">
        <f>"حسن"</f>
        <v>حسن</v>
      </c>
      <c r="C1010" s="1" t="str">
        <f>"جلوه گر خوش"</f>
        <v>جلوه گر خوش</v>
      </c>
      <c r="D1010" s="1" t="str">
        <f>"2440166261"</f>
        <v>2440166261</v>
      </c>
    </row>
    <row r="1011" spans="1:4" x14ac:dyDescent="0.2">
      <c r="A1011" s="1" t="str">
        <f>"01306"</f>
        <v>01306</v>
      </c>
      <c r="B1011" s="1" t="str">
        <f>"علي اكبر"</f>
        <v>علي اكبر</v>
      </c>
      <c r="C1011" s="1" t="str">
        <f>"جوان فر"</f>
        <v>جوان فر</v>
      </c>
      <c r="D1011" s="1" t="str">
        <f>"3490125691"</f>
        <v>3490125691</v>
      </c>
    </row>
    <row r="1012" spans="1:4" x14ac:dyDescent="0.2">
      <c r="A1012" s="1" t="str">
        <f>"01307"</f>
        <v>01307</v>
      </c>
      <c r="B1012" s="1" t="str">
        <f>"سيد صادق"</f>
        <v>سيد صادق</v>
      </c>
      <c r="C1012" s="1" t="str">
        <f>"حسيني"</f>
        <v>حسيني</v>
      </c>
      <c r="D1012" s="1" t="str">
        <f>"4260100955"</f>
        <v>4260100955</v>
      </c>
    </row>
    <row r="1013" spans="1:4" x14ac:dyDescent="0.2">
      <c r="A1013" s="1" t="str">
        <f>"01308"</f>
        <v>01308</v>
      </c>
      <c r="B1013" s="1" t="str">
        <f>"رضا"</f>
        <v>رضا</v>
      </c>
      <c r="C1013" s="1" t="str">
        <f>"خدري"</f>
        <v>خدري</v>
      </c>
      <c r="D1013" s="1" t="str">
        <f>"3490140321"</f>
        <v>3490140321</v>
      </c>
    </row>
    <row r="1014" spans="1:4" x14ac:dyDescent="0.2">
      <c r="A1014" s="1" t="str">
        <f>"01309"</f>
        <v>01309</v>
      </c>
      <c r="B1014" s="1" t="str">
        <f>"سجاد"</f>
        <v>سجاد</v>
      </c>
      <c r="C1014" s="1" t="str">
        <f>"ذكاوت جو"</f>
        <v>ذكاوت جو</v>
      </c>
      <c r="D1014" s="1" t="str">
        <f>"2440188204"</f>
        <v>2440188204</v>
      </c>
    </row>
    <row r="1015" spans="1:4" x14ac:dyDescent="0.2">
      <c r="A1015" s="1" t="str">
        <f>"01310"</f>
        <v>01310</v>
      </c>
      <c r="B1015" s="1" t="str">
        <f>"فرهاد"</f>
        <v>فرهاد</v>
      </c>
      <c r="C1015" s="1" t="str">
        <f>"رازقي نيا"</f>
        <v>رازقي نيا</v>
      </c>
      <c r="D1015" s="1" t="str">
        <f>"3510155475"</f>
        <v>3510155475</v>
      </c>
    </row>
    <row r="1016" spans="1:4" x14ac:dyDescent="0.2">
      <c r="A1016" s="1" t="str">
        <f>"01311"</f>
        <v>01311</v>
      </c>
      <c r="B1016" s="1" t="str">
        <f>"محمدرضا"</f>
        <v>محمدرضا</v>
      </c>
      <c r="C1016" s="1" t="str">
        <f>"ربيعي"</f>
        <v>ربيعي</v>
      </c>
      <c r="D1016" s="1" t="str">
        <f>"1190178745"</f>
        <v>1190178745</v>
      </c>
    </row>
    <row r="1017" spans="1:4" x14ac:dyDescent="0.2">
      <c r="A1017" s="1" t="str">
        <f>"01312"</f>
        <v>01312</v>
      </c>
      <c r="B1017" s="1" t="str">
        <f>"عباس"</f>
        <v>عباس</v>
      </c>
      <c r="C1017" s="1" t="str">
        <f>"رضايي"</f>
        <v>رضايي</v>
      </c>
      <c r="D1017" s="1" t="str">
        <f>"2550140540"</f>
        <v>2550140540</v>
      </c>
    </row>
    <row r="1018" spans="1:4" x14ac:dyDescent="0.2">
      <c r="A1018" s="1" t="str">
        <f>"01313"</f>
        <v>01313</v>
      </c>
      <c r="B1018" s="1" t="str">
        <f>"سعيد"</f>
        <v>سعيد</v>
      </c>
      <c r="C1018" s="1" t="str">
        <f>"زارعي"</f>
        <v>زارعي</v>
      </c>
      <c r="D1018" s="1" t="str">
        <f>"3530087866"</f>
        <v>3530087866</v>
      </c>
    </row>
    <row r="1019" spans="1:4" x14ac:dyDescent="0.2">
      <c r="A1019" s="1" t="str">
        <f>"01314"</f>
        <v>01314</v>
      </c>
      <c r="B1019" s="1" t="str">
        <f>"عزيز"</f>
        <v>عزيز</v>
      </c>
      <c r="C1019" s="1" t="str">
        <f>"سالمي نيا"</f>
        <v>سالمي نيا</v>
      </c>
      <c r="D1019" s="1" t="str">
        <f>"3510172061"</f>
        <v>3510172061</v>
      </c>
    </row>
    <row r="1020" spans="1:4" x14ac:dyDescent="0.2">
      <c r="A1020" s="1" t="str">
        <f>"01315"</f>
        <v>01315</v>
      </c>
      <c r="B1020" s="1" t="str">
        <f>"مهران"</f>
        <v>مهران</v>
      </c>
      <c r="C1020" s="1" t="str">
        <f>"سليمي"</f>
        <v>سليمي</v>
      </c>
      <c r="D1020" s="1" t="str">
        <f>"3241044955"</f>
        <v>3241044955</v>
      </c>
    </row>
    <row r="1021" spans="1:4" x14ac:dyDescent="0.2">
      <c r="A1021" s="1" t="str">
        <f>"01316"</f>
        <v>01316</v>
      </c>
      <c r="B1021" s="1" t="str">
        <f>"اميد"</f>
        <v>اميد</v>
      </c>
      <c r="C1021" s="1" t="str">
        <f>"شاهسوندحسيني"</f>
        <v>شاهسوندحسيني</v>
      </c>
      <c r="D1021" s="1" t="str">
        <f>"2550138732"</f>
        <v>2550138732</v>
      </c>
    </row>
    <row r="1022" spans="1:4" x14ac:dyDescent="0.2">
      <c r="A1022" s="1" t="str">
        <f>"01317"</f>
        <v>01317</v>
      </c>
      <c r="B1022" s="1" t="str">
        <f>"امين"</f>
        <v>امين</v>
      </c>
      <c r="C1022" s="1" t="str">
        <f>"شفيعي"</f>
        <v>شفيعي</v>
      </c>
      <c r="D1022" s="1" t="str">
        <f>"2392072892"</f>
        <v>2392072892</v>
      </c>
    </row>
    <row r="1023" spans="1:4" x14ac:dyDescent="0.2">
      <c r="A1023" s="1" t="str">
        <f>"01318"</f>
        <v>01318</v>
      </c>
      <c r="B1023" s="1" t="str">
        <f>"محمدامين"</f>
        <v>محمدامين</v>
      </c>
      <c r="C1023" s="1" t="str">
        <f>"صالحي"</f>
        <v>صالحي</v>
      </c>
      <c r="D1023" s="1" t="str">
        <f>"6090007498"</f>
        <v>6090007498</v>
      </c>
    </row>
    <row r="1024" spans="1:4" x14ac:dyDescent="0.2">
      <c r="A1024" s="1" t="str">
        <f>"01319"</f>
        <v>01319</v>
      </c>
      <c r="B1024" s="1" t="str">
        <f>"رضا"</f>
        <v>رضا</v>
      </c>
      <c r="C1024" s="1" t="str">
        <f>"عاليبري"</f>
        <v>عاليبري</v>
      </c>
      <c r="D1024" s="1" t="str">
        <f>"3330235438"</f>
        <v>3330235438</v>
      </c>
    </row>
    <row r="1025" spans="1:4" x14ac:dyDescent="0.2">
      <c r="A1025" s="1" t="str">
        <f>"01320"</f>
        <v>01320</v>
      </c>
      <c r="B1025" s="1" t="str">
        <f>"حسين"</f>
        <v>حسين</v>
      </c>
      <c r="C1025" s="1" t="str">
        <f>"عباسي"</f>
        <v>عباسي</v>
      </c>
      <c r="D1025" s="1" t="str">
        <f>"2281340899"</f>
        <v>2281340899</v>
      </c>
    </row>
    <row r="1026" spans="1:4" x14ac:dyDescent="0.2">
      <c r="A1026" s="1" t="str">
        <f>"01321"</f>
        <v>01321</v>
      </c>
      <c r="B1026" s="1" t="str">
        <f>"ابراهيم"</f>
        <v>ابراهيم</v>
      </c>
      <c r="C1026" s="1" t="str">
        <f>"عباسيان"</f>
        <v>عباسيان</v>
      </c>
      <c r="D1026" s="1" t="str">
        <f>"5290008519"</f>
        <v>5290008519</v>
      </c>
    </row>
    <row r="1027" spans="1:4" x14ac:dyDescent="0.2">
      <c r="A1027" s="1" t="str">
        <f>"01322"</f>
        <v>01322</v>
      </c>
      <c r="B1027" s="1" t="str">
        <f>"ميثم"</f>
        <v>ميثم</v>
      </c>
      <c r="C1027" s="1" t="str">
        <f>"علمداري"</f>
        <v>علمداري</v>
      </c>
      <c r="D1027" s="1" t="str">
        <f>"1820165663"</f>
        <v>1820165663</v>
      </c>
    </row>
    <row r="1028" spans="1:4" x14ac:dyDescent="0.2">
      <c r="A1028" s="1" t="str">
        <f>"01324"</f>
        <v>01324</v>
      </c>
      <c r="B1028" s="1" t="str">
        <f>"نعمت الله"</f>
        <v>نعمت الله</v>
      </c>
      <c r="C1028" s="1" t="str">
        <f>"فقيه"</f>
        <v>فقيه</v>
      </c>
      <c r="D1028" s="1" t="str">
        <f>"3490166981"</f>
        <v>3490166981</v>
      </c>
    </row>
    <row r="1029" spans="1:4" x14ac:dyDescent="0.2">
      <c r="A1029" s="1" t="str">
        <f>"01325"</f>
        <v>01325</v>
      </c>
      <c r="B1029" s="1" t="str">
        <f>"حسين"</f>
        <v>حسين</v>
      </c>
      <c r="C1029" s="1" t="str">
        <f>"قديريان"</f>
        <v>قديريان</v>
      </c>
      <c r="D1029" s="1" t="str">
        <f>"0534864929"</f>
        <v>0534864929</v>
      </c>
    </row>
    <row r="1030" spans="1:4" x14ac:dyDescent="0.2">
      <c r="A1030" s="1" t="str">
        <f>"01326"</f>
        <v>01326</v>
      </c>
      <c r="B1030" s="1" t="str">
        <f>"مسعود"</f>
        <v>مسعود</v>
      </c>
      <c r="C1030" s="1" t="str">
        <f>"قرباني"</f>
        <v>قرباني</v>
      </c>
      <c r="D1030" s="1" t="str">
        <f>"0520531396"</f>
        <v>0520531396</v>
      </c>
    </row>
    <row r="1031" spans="1:4" x14ac:dyDescent="0.2">
      <c r="A1031" s="1" t="str">
        <f>"01327"</f>
        <v>01327</v>
      </c>
      <c r="B1031" s="1" t="str">
        <f>"سجاد"</f>
        <v>سجاد</v>
      </c>
      <c r="C1031" s="1" t="str">
        <f>"قنبري"</f>
        <v>قنبري</v>
      </c>
      <c r="D1031" s="1" t="str">
        <f>"2420027434"</f>
        <v>2420027434</v>
      </c>
    </row>
    <row r="1032" spans="1:4" x14ac:dyDescent="0.2">
      <c r="A1032" s="1" t="str">
        <f>"01328"</f>
        <v>01328</v>
      </c>
      <c r="B1032" s="1" t="str">
        <f>"رامين"</f>
        <v>رامين</v>
      </c>
      <c r="C1032" s="1" t="str">
        <f>"كاوسي"</f>
        <v>كاوسي</v>
      </c>
      <c r="D1032" s="1" t="str">
        <f>"1830180703"</f>
        <v>1830180703</v>
      </c>
    </row>
    <row r="1033" spans="1:4" x14ac:dyDescent="0.2">
      <c r="A1033" s="1" t="str">
        <f>"01329"</f>
        <v>01329</v>
      </c>
      <c r="B1033" s="1" t="str">
        <f>"مجتبي"</f>
        <v>مجتبي</v>
      </c>
      <c r="C1033" s="1" t="str">
        <f>"كيايي"</f>
        <v>كيايي</v>
      </c>
      <c r="D1033" s="1" t="str">
        <f>"5800005321"</f>
        <v>5800005321</v>
      </c>
    </row>
    <row r="1034" spans="1:4" x14ac:dyDescent="0.2">
      <c r="A1034" s="1" t="str">
        <f>"01330"</f>
        <v>01330</v>
      </c>
      <c r="B1034" s="1" t="str">
        <f>"حسن"</f>
        <v>حسن</v>
      </c>
      <c r="C1034" s="1" t="str">
        <f>"محقق نژاد"</f>
        <v>محقق نژاد</v>
      </c>
      <c r="D1034" s="1" t="str">
        <f>"3510214420"</f>
        <v>3510214420</v>
      </c>
    </row>
    <row r="1035" spans="1:4" x14ac:dyDescent="0.2">
      <c r="A1035" s="1" t="str">
        <f>"01331"</f>
        <v>01331</v>
      </c>
      <c r="B1035" s="1" t="str">
        <f>"آرمين"</f>
        <v>آرمين</v>
      </c>
      <c r="C1035" s="1" t="str">
        <f>"محمودي"</f>
        <v>محمودي</v>
      </c>
      <c r="D1035" s="1" t="str">
        <f>"2380159904"</f>
        <v>2380159904</v>
      </c>
    </row>
    <row r="1036" spans="1:4" x14ac:dyDescent="0.2">
      <c r="A1036" s="1" t="str">
        <f>"01332"</f>
        <v>01332</v>
      </c>
      <c r="B1036" s="1" t="str">
        <f>"فرامرز"</f>
        <v>فرامرز</v>
      </c>
      <c r="C1036" s="1" t="str">
        <f>"مقتدربهاري"</f>
        <v>مقتدربهاري</v>
      </c>
      <c r="D1036" s="1" t="str">
        <f>"0012639311"</f>
        <v>0012639311</v>
      </c>
    </row>
    <row r="1037" spans="1:4" x14ac:dyDescent="0.2">
      <c r="A1037" s="1" t="str">
        <f>"01333"</f>
        <v>01333</v>
      </c>
      <c r="B1037" s="1" t="str">
        <f>"حسين"</f>
        <v>حسين</v>
      </c>
      <c r="C1037" s="1" t="str">
        <f>"منصوري"</f>
        <v>منصوري</v>
      </c>
      <c r="D1037" s="1" t="str">
        <f>"2440289116"</f>
        <v>2440289116</v>
      </c>
    </row>
    <row r="1038" spans="1:4" x14ac:dyDescent="0.2">
      <c r="A1038" s="1" t="str">
        <f>"01334"</f>
        <v>01334</v>
      </c>
      <c r="B1038" s="1" t="str">
        <f>"حسين"</f>
        <v>حسين</v>
      </c>
      <c r="C1038" s="1" t="str">
        <f>"منفرد"</f>
        <v>منفرد</v>
      </c>
      <c r="D1038" s="1" t="str">
        <f>"3540097856"</f>
        <v>3540097856</v>
      </c>
    </row>
    <row r="1039" spans="1:4" x14ac:dyDescent="0.2">
      <c r="A1039" s="1" t="str">
        <f>"01336"</f>
        <v>01336</v>
      </c>
      <c r="B1039" s="1" t="str">
        <f>"علي"</f>
        <v>علي</v>
      </c>
      <c r="C1039" s="1" t="str">
        <f>"نعمتي"</f>
        <v>نعمتي</v>
      </c>
      <c r="D1039" s="1" t="str">
        <f>"2500259617"</f>
        <v>2500259617</v>
      </c>
    </row>
    <row r="1040" spans="1:4" x14ac:dyDescent="0.2">
      <c r="A1040" s="1" t="str">
        <f>"01337"</f>
        <v>01337</v>
      </c>
      <c r="B1040" s="1" t="str">
        <f>"محمد"</f>
        <v>محمد</v>
      </c>
      <c r="C1040" s="1" t="str">
        <f>"نوروزي"</f>
        <v>نوروزي</v>
      </c>
      <c r="D1040" s="1" t="str">
        <f>"2360127462"</f>
        <v>2360127462</v>
      </c>
    </row>
    <row r="1041" spans="1:4" x14ac:dyDescent="0.2">
      <c r="A1041" s="1" t="str">
        <f>"01338"</f>
        <v>01338</v>
      </c>
      <c r="B1041" s="1" t="str">
        <f>"عباس"</f>
        <v>عباس</v>
      </c>
      <c r="C1041" s="1" t="str">
        <f>"نياکان"</f>
        <v>نياکان</v>
      </c>
      <c r="D1041" s="1" t="str">
        <f>"2360222538"</f>
        <v>2360222538</v>
      </c>
    </row>
    <row r="1042" spans="1:4" x14ac:dyDescent="0.2">
      <c r="A1042" s="1" t="str">
        <f>"01339"</f>
        <v>01339</v>
      </c>
      <c r="B1042" s="1" t="str">
        <f>"جواد"</f>
        <v>جواد</v>
      </c>
      <c r="C1042" s="1" t="str">
        <f>"نيک پي"</f>
        <v>نيک پي</v>
      </c>
      <c r="D1042" s="1" t="str">
        <f>"2530102198"</f>
        <v>2530102198</v>
      </c>
    </row>
    <row r="1043" spans="1:4" x14ac:dyDescent="0.2">
      <c r="A1043" s="1" t="str">
        <f>"01340"</f>
        <v>01340</v>
      </c>
      <c r="B1043" s="1" t="str">
        <f>"فريبرز"</f>
        <v>فريبرز</v>
      </c>
      <c r="C1043" s="1" t="str">
        <f>"اشکني پور جفره"</f>
        <v>اشکني پور جفره</v>
      </c>
      <c r="D1043" s="1" t="str">
        <f>"3501403356"</f>
        <v>3501403356</v>
      </c>
    </row>
    <row r="1044" spans="1:4" x14ac:dyDescent="0.2">
      <c r="A1044" s="1" t="str">
        <f>"01341"</f>
        <v>01341</v>
      </c>
      <c r="B1044" s="1" t="str">
        <f>"محسن"</f>
        <v>محسن</v>
      </c>
      <c r="C1044" s="1" t="str">
        <f>"ابراهيمي"</f>
        <v>ابراهيمي</v>
      </c>
      <c r="D1044" s="1" t="str">
        <f>"3540055681"</f>
        <v>3540055681</v>
      </c>
    </row>
    <row r="1045" spans="1:4" x14ac:dyDescent="0.2">
      <c r="A1045" s="1" t="str">
        <f>"01342"</f>
        <v>01342</v>
      </c>
      <c r="B1045" s="1" t="str">
        <f>"صادق"</f>
        <v>صادق</v>
      </c>
      <c r="C1045" s="1" t="str">
        <f>"احمدي حبيب آباد"</f>
        <v>احمدي حبيب آباد</v>
      </c>
      <c r="D1045" s="1" t="str">
        <f>"4220230173"</f>
        <v>4220230173</v>
      </c>
    </row>
    <row r="1046" spans="1:4" x14ac:dyDescent="0.2">
      <c r="A1046" s="1" t="str">
        <f>"01343"</f>
        <v>01343</v>
      </c>
      <c r="B1046" s="1" t="str">
        <f>"مهدي"</f>
        <v>مهدي</v>
      </c>
      <c r="C1046" s="1" t="str">
        <f>"بنافي"</f>
        <v>بنافي</v>
      </c>
      <c r="D1046" s="1" t="str">
        <f>"3501489803"</f>
        <v>3501489803</v>
      </c>
    </row>
    <row r="1047" spans="1:4" x14ac:dyDescent="0.2">
      <c r="A1047" s="1" t="str">
        <f>"01344"</f>
        <v>01344</v>
      </c>
      <c r="B1047" s="1" t="str">
        <f>"جمشيد"</f>
        <v>جمشيد</v>
      </c>
      <c r="C1047" s="1" t="str">
        <f>"حيدري"</f>
        <v>حيدري</v>
      </c>
      <c r="D1047" s="1" t="str">
        <f>"3539952721"</f>
        <v>3539952721</v>
      </c>
    </row>
    <row r="1048" spans="1:4" x14ac:dyDescent="0.2">
      <c r="A1048" s="1" t="str">
        <f>"01345"</f>
        <v>01345</v>
      </c>
      <c r="B1048" s="1" t="str">
        <f>"وحيد"</f>
        <v>وحيد</v>
      </c>
      <c r="C1048" s="1" t="str">
        <f>"حياتي جعفر بيگي"</f>
        <v>حياتي جعفر بيگي</v>
      </c>
      <c r="D1048" s="1" t="str">
        <f>"2440287083"</f>
        <v>2440287083</v>
      </c>
    </row>
    <row r="1049" spans="1:4" x14ac:dyDescent="0.2">
      <c r="A1049" s="1" t="str">
        <f>"01346"</f>
        <v>01346</v>
      </c>
      <c r="B1049" s="1" t="str">
        <f>"عيسي"</f>
        <v>عيسي</v>
      </c>
      <c r="C1049" s="1" t="str">
        <f>"قاسمي"</f>
        <v>قاسمي</v>
      </c>
      <c r="D1049" s="1" t="str">
        <f>"3550002637"</f>
        <v>3550002637</v>
      </c>
    </row>
    <row r="1050" spans="1:4" x14ac:dyDescent="0.2">
      <c r="A1050" s="1" t="str">
        <f>"01347"</f>
        <v>01347</v>
      </c>
      <c r="B1050" s="1" t="str">
        <f>"مسعود"</f>
        <v>مسعود</v>
      </c>
      <c r="C1050" s="1" t="str">
        <f>"گلرخ"</f>
        <v>گلرخ</v>
      </c>
      <c r="D1050" s="1" t="str">
        <f>"2280327694"</f>
        <v>2280327694</v>
      </c>
    </row>
    <row r="1051" spans="1:4" x14ac:dyDescent="0.2">
      <c r="A1051" s="1" t="str">
        <f>"01349"</f>
        <v>01349</v>
      </c>
      <c r="B1051" s="1" t="str">
        <f>"روزبه"</f>
        <v>روزبه</v>
      </c>
      <c r="C1051" s="1" t="str">
        <f>"محمدي"</f>
        <v>محمدي</v>
      </c>
      <c r="D1051" s="1" t="str">
        <f>"2281132056"</f>
        <v>2281132056</v>
      </c>
    </row>
    <row r="1052" spans="1:4" x14ac:dyDescent="0.2">
      <c r="A1052" s="1" t="str">
        <f>"01350"</f>
        <v>01350</v>
      </c>
      <c r="B1052" s="1" t="str">
        <f>"صياد"</f>
        <v>صياد</v>
      </c>
      <c r="C1052" s="1" t="str">
        <f>"شريفي"</f>
        <v>شريفي</v>
      </c>
      <c r="D1052" s="1" t="str">
        <f>"4549912448"</f>
        <v>4549912448</v>
      </c>
    </row>
    <row r="1053" spans="1:4" x14ac:dyDescent="0.2">
      <c r="A1053" s="1" t="str">
        <f>"01351"</f>
        <v>01351</v>
      </c>
      <c r="B1053" s="1" t="str">
        <f>"رضا"</f>
        <v>رضا</v>
      </c>
      <c r="C1053" s="1" t="str">
        <f>"ثابت سروستاني"</f>
        <v>ثابت سروستاني</v>
      </c>
      <c r="D1053" s="1" t="str">
        <f>"5140021439"</f>
        <v>5140021439</v>
      </c>
    </row>
    <row r="1054" spans="1:4" x14ac:dyDescent="0.2">
      <c r="A1054" s="1" t="str">
        <f>"01352"</f>
        <v>01352</v>
      </c>
      <c r="B1054" s="1" t="str">
        <f>"امير"</f>
        <v>امير</v>
      </c>
      <c r="C1054" s="1" t="str">
        <f>"حسينلو"</f>
        <v>حسينلو</v>
      </c>
      <c r="D1054" s="1" t="str">
        <f>"2790336741"</f>
        <v>2790336741</v>
      </c>
    </row>
    <row r="1055" spans="1:4" x14ac:dyDescent="0.2">
      <c r="A1055" s="1" t="str">
        <f>"01353"</f>
        <v>01353</v>
      </c>
      <c r="B1055" s="1" t="str">
        <f>"مجتبي"</f>
        <v>مجتبي</v>
      </c>
      <c r="C1055" s="1" t="str">
        <f>"چکي"</f>
        <v>چکي</v>
      </c>
      <c r="D1055" s="1" t="str">
        <f>"1850017816"</f>
        <v>1850017816</v>
      </c>
    </row>
    <row r="1056" spans="1:4" x14ac:dyDescent="0.2">
      <c r="A1056" s="1" t="str">
        <f>"01354"</f>
        <v>01354</v>
      </c>
      <c r="B1056" s="1" t="str">
        <f>"ايمان"</f>
        <v>ايمان</v>
      </c>
      <c r="C1056" s="1" t="str">
        <f>"زردپور"</f>
        <v>زردپور</v>
      </c>
      <c r="D1056" s="1" t="str">
        <f>"2300158469"</f>
        <v>2300158469</v>
      </c>
    </row>
    <row r="1057" spans="1:4" x14ac:dyDescent="0.2">
      <c r="A1057" s="1" t="str">
        <f>"01355"</f>
        <v>01355</v>
      </c>
      <c r="B1057" s="1" t="str">
        <f>"حسن"</f>
        <v>حسن</v>
      </c>
      <c r="C1057" s="1" t="str">
        <f>"مشتاقي"</f>
        <v>مشتاقي</v>
      </c>
      <c r="D1057" s="1" t="str">
        <f>"3510162188"</f>
        <v>3510162188</v>
      </c>
    </row>
    <row r="1058" spans="1:4" x14ac:dyDescent="0.2">
      <c r="A1058" s="1" t="str">
        <f>"01356"</f>
        <v>01356</v>
      </c>
      <c r="B1058" s="1" t="str">
        <f>"يداله"</f>
        <v>يداله</v>
      </c>
      <c r="C1058" s="1" t="str">
        <f>"ابوعلي نژاد"</f>
        <v>ابوعلي نژاد</v>
      </c>
      <c r="D1058" s="1" t="str">
        <f>"1850306729"</f>
        <v>1850306729</v>
      </c>
    </row>
    <row r="1059" spans="1:4" x14ac:dyDescent="0.2">
      <c r="A1059" s="1" t="str">
        <f>"01357"</f>
        <v>01357</v>
      </c>
      <c r="B1059" s="1" t="str">
        <f>"پيمان"</f>
        <v>پيمان</v>
      </c>
      <c r="C1059" s="1" t="str">
        <f>"سلحشوري"</f>
        <v>سلحشوري</v>
      </c>
      <c r="D1059" s="1" t="str">
        <f>"1740039688"</f>
        <v>1740039688</v>
      </c>
    </row>
    <row r="1060" spans="1:4" x14ac:dyDescent="0.2">
      <c r="A1060" s="1" t="str">
        <f>"01358"</f>
        <v>01358</v>
      </c>
      <c r="B1060" s="1" t="str">
        <f>"محمود"</f>
        <v>محمود</v>
      </c>
      <c r="C1060" s="1" t="str">
        <f>"دشتي"</f>
        <v>دشتي</v>
      </c>
      <c r="D1060" s="1" t="str">
        <f>"3550068255"</f>
        <v>3550068255</v>
      </c>
    </row>
    <row r="1061" spans="1:4" x14ac:dyDescent="0.2">
      <c r="A1061" s="1" t="str">
        <f>"01359"</f>
        <v>01359</v>
      </c>
      <c r="B1061" s="1" t="str">
        <f>"مسعود"</f>
        <v>مسعود</v>
      </c>
      <c r="C1061" s="1" t="str">
        <f>"محسني بناري"</f>
        <v>محسني بناري</v>
      </c>
      <c r="D1061" s="1" t="str">
        <f>"3510247183"</f>
        <v>3510247183</v>
      </c>
    </row>
    <row r="1062" spans="1:4" x14ac:dyDescent="0.2">
      <c r="A1062" s="1" t="str">
        <f>"01361"</f>
        <v>01361</v>
      </c>
      <c r="B1062" s="1" t="str">
        <f>"عباس"</f>
        <v>عباس</v>
      </c>
      <c r="C1062" s="1" t="str">
        <f>"فولادي"</f>
        <v>فولادي</v>
      </c>
      <c r="D1062" s="1" t="str">
        <f>"5320000391"</f>
        <v>5320000391</v>
      </c>
    </row>
    <row r="1063" spans="1:4" x14ac:dyDescent="0.2">
      <c r="A1063" s="1" t="str">
        <f>"01362"</f>
        <v>01362</v>
      </c>
      <c r="B1063" s="1" t="str">
        <f>"حسين"</f>
        <v>حسين</v>
      </c>
      <c r="C1063" s="1" t="str">
        <f>"زارعي"</f>
        <v>زارعي</v>
      </c>
      <c r="D1063" s="1" t="str">
        <f>"3550076878"</f>
        <v>3550076878</v>
      </c>
    </row>
    <row r="1064" spans="1:4" x14ac:dyDescent="0.2">
      <c r="A1064" s="1" t="str">
        <f>"01363"</f>
        <v>01363</v>
      </c>
      <c r="B1064" s="1" t="str">
        <f>"مازيار"</f>
        <v>مازيار</v>
      </c>
      <c r="C1064" s="1" t="str">
        <f>"پرواز"</f>
        <v>پرواز</v>
      </c>
      <c r="D1064" s="1" t="str">
        <f>"3490302605"</f>
        <v>3490302605</v>
      </c>
    </row>
    <row r="1065" spans="1:4" x14ac:dyDescent="0.2">
      <c r="A1065" s="1" t="str">
        <f>"01364"</f>
        <v>01364</v>
      </c>
      <c r="B1065" s="1" t="str">
        <f>"ميثم"</f>
        <v>ميثم</v>
      </c>
      <c r="C1065" s="1" t="str">
        <f>"باغباني"</f>
        <v>باغباني</v>
      </c>
      <c r="D1065" s="1" t="str">
        <f>"2550067614"</f>
        <v>2550067614</v>
      </c>
    </row>
    <row r="1066" spans="1:4" x14ac:dyDescent="0.2">
      <c r="A1066" s="1" t="str">
        <f>"01365"</f>
        <v>01365</v>
      </c>
      <c r="B1066" s="1" t="str">
        <f>"سيد حسين"</f>
        <v>سيد حسين</v>
      </c>
      <c r="C1066" s="1" t="str">
        <f>"حسيني"</f>
        <v>حسيني</v>
      </c>
      <c r="D1066" s="1" t="str">
        <f>"3510109015"</f>
        <v>3510109015</v>
      </c>
    </row>
    <row r="1067" spans="1:4" x14ac:dyDescent="0.2">
      <c r="A1067" s="1" t="str">
        <f>"01366"</f>
        <v>01366</v>
      </c>
      <c r="B1067" s="1" t="str">
        <f>"محسن"</f>
        <v>محسن</v>
      </c>
      <c r="C1067" s="1" t="str">
        <f>"حسيني"</f>
        <v>حسيني</v>
      </c>
      <c r="D1067" s="1" t="str">
        <f>"3540070303"</f>
        <v>3540070303</v>
      </c>
    </row>
    <row r="1068" spans="1:4" x14ac:dyDescent="0.2">
      <c r="A1068" s="1" t="str">
        <f>"01367"</f>
        <v>01367</v>
      </c>
      <c r="B1068" s="1" t="str">
        <f>"محمد مهدي"</f>
        <v>محمد مهدي</v>
      </c>
      <c r="C1068" s="1" t="str">
        <f>"ملک نصب اردکاني"</f>
        <v>ملک نصب اردکاني</v>
      </c>
      <c r="D1068" s="1" t="str">
        <f>"2280874350"</f>
        <v>2280874350</v>
      </c>
    </row>
    <row r="1069" spans="1:4" x14ac:dyDescent="0.2">
      <c r="A1069" s="1" t="str">
        <f>"01368"</f>
        <v>01368</v>
      </c>
      <c r="B1069" s="1" t="str">
        <f>"سامان"</f>
        <v>سامان</v>
      </c>
      <c r="C1069" s="1" t="str">
        <f>"حيدري"</f>
        <v>حيدري</v>
      </c>
      <c r="D1069" s="1" t="str">
        <f>"1900163020"</f>
        <v>1900163020</v>
      </c>
    </row>
    <row r="1070" spans="1:4" x14ac:dyDescent="0.2">
      <c r="A1070" s="1" t="str">
        <f>"01370"</f>
        <v>01370</v>
      </c>
      <c r="B1070" s="1" t="str">
        <f>"علي"</f>
        <v>علي</v>
      </c>
      <c r="C1070" s="1" t="str">
        <f>"عباس زاده"</f>
        <v>عباس زاده</v>
      </c>
      <c r="D1070" s="1" t="str">
        <f>"3510245180"</f>
        <v>3510245180</v>
      </c>
    </row>
    <row r="1071" spans="1:4" x14ac:dyDescent="0.2">
      <c r="A1071" s="1" t="str">
        <f>"01371"</f>
        <v>01371</v>
      </c>
      <c r="B1071" s="1" t="str">
        <f>"محمد"</f>
        <v>محمد</v>
      </c>
      <c r="C1071" s="1" t="str">
        <f>"روشني روز"</f>
        <v>روشني روز</v>
      </c>
      <c r="D1071" s="1" t="str">
        <f>"2420288289"</f>
        <v>2420288289</v>
      </c>
    </row>
    <row r="1072" spans="1:4" x14ac:dyDescent="0.2">
      <c r="A1072" s="1" t="str">
        <f>"01372"</f>
        <v>01372</v>
      </c>
      <c r="B1072" s="1" t="str">
        <f>"رضا"</f>
        <v>رضا</v>
      </c>
      <c r="C1072" s="1" t="str">
        <f>"محمدي"</f>
        <v>محمدي</v>
      </c>
      <c r="D1072" s="1" t="str">
        <f>"4960071826"</f>
        <v>4960071826</v>
      </c>
    </row>
    <row r="1073" spans="1:4" x14ac:dyDescent="0.2">
      <c r="A1073" s="1" t="str">
        <f>"01373"</f>
        <v>01373</v>
      </c>
      <c r="B1073" s="1" t="str">
        <f>"محسن"</f>
        <v>محسن</v>
      </c>
      <c r="C1073" s="1" t="str">
        <f>"موحدنيا"</f>
        <v>موحدنيا</v>
      </c>
      <c r="D1073" s="1" t="str">
        <f>"2280088411"</f>
        <v>2280088411</v>
      </c>
    </row>
    <row r="1074" spans="1:4" x14ac:dyDescent="0.2">
      <c r="A1074" s="1" t="str">
        <f>"01374"</f>
        <v>01374</v>
      </c>
      <c r="B1074" s="1" t="str">
        <f>"علي"</f>
        <v>علي</v>
      </c>
      <c r="C1074" s="1" t="str">
        <f>"اسماعيلي نسب"</f>
        <v>اسماعيلي نسب</v>
      </c>
      <c r="D1074" s="1" t="str">
        <f>"1861713088"</f>
        <v>1861713088</v>
      </c>
    </row>
    <row r="1075" spans="1:4" x14ac:dyDescent="0.2">
      <c r="A1075" s="1" t="str">
        <f>"01375"</f>
        <v>01375</v>
      </c>
      <c r="B1075" s="1" t="str">
        <f>"نصراله"</f>
        <v>نصراله</v>
      </c>
      <c r="C1075" s="1" t="str">
        <f>"کرم پور"</f>
        <v>کرم پور</v>
      </c>
      <c r="D1075" s="1" t="str">
        <f>"3510155629"</f>
        <v>3510155629</v>
      </c>
    </row>
    <row r="1076" spans="1:4" x14ac:dyDescent="0.2">
      <c r="A1076" s="1" t="str">
        <f>"01376"</f>
        <v>01376</v>
      </c>
      <c r="B1076" s="1" t="str">
        <f>"مهدي"</f>
        <v>مهدي</v>
      </c>
      <c r="C1076" s="1" t="str">
        <f>"افشين"</f>
        <v>افشين</v>
      </c>
      <c r="D1076" s="1" t="str">
        <f>"3490214021"</f>
        <v>3490214021</v>
      </c>
    </row>
    <row r="1077" spans="1:4" x14ac:dyDescent="0.2">
      <c r="A1077" s="1" t="str">
        <f>"01377"</f>
        <v>01377</v>
      </c>
      <c r="B1077" s="1" t="str">
        <f>"عليرضا"</f>
        <v>عليرضا</v>
      </c>
      <c r="C1077" s="1" t="str">
        <f>"گچ کاران"</f>
        <v>گچ کاران</v>
      </c>
      <c r="D1077" s="1" t="str">
        <f>"2460243138"</f>
        <v>2460243138</v>
      </c>
    </row>
    <row r="1078" spans="1:4" x14ac:dyDescent="0.2">
      <c r="A1078" s="1" t="str">
        <f>"01379"</f>
        <v>01379</v>
      </c>
      <c r="B1078" s="1" t="str">
        <f>"احمد"</f>
        <v>احمد</v>
      </c>
      <c r="C1078" s="1" t="str">
        <f>"ناطوري"</f>
        <v>ناطوري</v>
      </c>
      <c r="D1078" s="1" t="str">
        <f>"2560176459"</f>
        <v>2560176459</v>
      </c>
    </row>
    <row r="1079" spans="1:4" x14ac:dyDescent="0.2">
      <c r="A1079" s="1" t="str">
        <f>"01380"</f>
        <v>01380</v>
      </c>
      <c r="B1079" s="1" t="str">
        <f>"ابوطالب"</f>
        <v>ابوطالب</v>
      </c>
      <c r="C1079" s="1" t="str">
        <f>"نوروزي"</f>
        <v>نوروزي</v>
      </c>
      <c r="D1079" s="1" t="str">
        <f>"4640048505"</f>
        <v>4640048505</v>
      </c>
    </row>
    <row r="1080" spans="1:4" x14ac:dyDescent="0.2">
      <c r="A1080" s="1" t="str">
        <f>"01381"</f>
        <v>01381</v>
      </c>
      <c r="B1080" s="1" t="str">
        <f>"احسان"</f>
        <v>احسان</v>
      </c>
      <c r="C1080" s="1" t="str">
        <f>"شاهي غفاربي"</f>
        <v>شاهي غفاربي</v>
      </c>
      <c r="D1080" s="1" t="str">
        <f>"2740722168"</f>
        <v>2740722168</v>
      </c>
    </row>
    <row r="1081" spans="1:4" x14ac:dyDescent="0.2">
      <c r="A1081" s="1" t="str">
        <f>"01382"</f>
        <v>01382</v>
      </c>
      <c r="B1081" s="1" t="str">
        <f>"امين"</f>
        <v>امين</v>
      </c>
      <c r="C1081" s="1" t="str">
        <f>"پرهيزکار"</f>
        <v>پرهيزکار</v>
      </c>
      <c r="D1081" s="1" t="str">
        <f>"2790055327"</f>
        <v>2790055327</v>
      </c>
    </row>
    <row r="1082" spans="1:4" x14ac:dyDescent="0.2">
      <c r="A1082" s="1" t="str">
        <f>"01383"</f>
        <v>01383</v>
      </c>
      <c r="B1082" s="1" t="str">
        <f>"صادق"</f>
        <v>صادق</v>
      </c>
      <c r="C1082" s="1" t="str">
        <f>"مختاري"</f>
        <v>مختاري</v>
      </c>
      <c r="D1082" s="1" t="str">
        <f>"2380196321"</f>
        <v>2380196321</v>
      </c>
    </row>
    <row r="1083" spans="1:4" x14ac:dyDescent="0.2">
      <c r="A1083" s="1" t="str">
        <f>"01386"</f>
        <v>01386</v>
      </c>
      <c r="B1083" s="1" t="str">
        <f>"محمد"</f>
        <v>محمد</v>
      </c>
      <c r="C1083" s="1" t="str">
        <f>"شاهسوني"</f>
        <v>شاهسوني</v>
      </c>
      <c r="D1083" s="1" t="str">
        <f>"1270236121"</f>
        <v>1270236121</v>
      </c>
    </row>
    <row r="1084" spans="1:4" x14ac:dyDescent="0.2">
      <c r="A1084" s="1" t="str">
        <f>"01387"</f>
        <v>01387</v>
      </c>
      <c r="B1084" s="1" t="str">
        <f>"علي"</f>
        <v>علي</v>
      </c>
      <c r="C1084" s="1" t="str">
        <f>"صفي ياري خفري"</f>
        <v>صفي ياري خفري</v>
      </c>
      <c r="D1084" s="1" t="str">
        <f>"2280897385"</f>
        <v>2280897385</v>
      </c>
    </row>
    <row r="1085" spans="1:4" x14ac:dyDescent="0.2">
      <c r="A1085" s="1" t="str">
        <f>"01388"</f>
        <v>01388</v>
      </c>
      <c r="B1085" s="1" t="str">
        <f>"پوريا"</f>
        <v>پوريا</v>
      </c>
      <c r="C1085" s="1" t="str">
        <f>"ميرسنجري"</f>
        <v>ميرسنجري</v>
      </c>
      <c r="D1085" s="1" t="str">
        <f>"3490068858"</f>
        <v>3490068858</v>
      </c>
    </row>
    <row r="1086" spans="1:4" x14ac:dyDescent="0.2">
      <c r="A1086" s="1" t="str">
        <f>"01389"</f>
        <v>01389</v>
      </c>
      <c r="B1086" s="1" t="str">
        <f>"عيسي"</f>
        <v>عيسي</v>
      </c>
      <c r="C1086" s="1" t="str">
        <f>"زنده بودي"</f>
        <v>زنده بودي</v>
      </c>
      <c r="D1086" s="1" t="str">
        <f>"3501121377"</f>
        <v>3501121377</v>
      </c>
    </row>
    <row r="1087" spans="1:4" x14ac:dyDescent="0.2">
      <c r="A1087" s="1" t="str">
        <f>"01390"</f>
        <v>01390</v>
      </c>
      <c r="B1087" s="1" t="str">
        <f>"محمد"</f>
        <v>محمد</v>
      </c>
      <c r="C1087" s="1" t="str">
        <f>"صبوريان"</f>
        <v>صبوريان</v>
      </c>
      <c r="D1087" s="1" t="str">
        <f>"3550098820"</f>
        <v>3550098820</v>
      </c>
    </row>
    <row r="1088" spans="1:4" x14ac:dyDescent="0.2">
      <c r="A1088" s="1" t="str">
        <f>"01391"</f>
        <v>01391</v>
      </c>
      <c r="B1088" s="1" t="str">
        <f>"اميد"</f>
        <v>اميد</v>
      </c>
      <c r="C1088" s="1" t="str">
        <f>"محمدپور"</f>
        <v>محمدپور</v>
      </c>
      <c r="D1088" s="1" t="str">
        <f>"3500947115"</f>
        <v>3500947115</v>
      </c>
    </row>
    <row r="1089" spans="1:4" x14ac:dyDescent="0.2">
      <c r="A1089" s="1" t="str">
        <f>"01392"</f>
        <v>01392</v>
      </c>
      <c r="B1089" s="1" t="str">
        <f>"سيد محمد"</f>
        <v>سيد محمد</v>
      </c>
      <c r="C1089" s="1" t="str">
        <f>"مير سليماني"</f>
        <v>مير سليماني</v>
      </c>
      <c r="D1089" s="1" t="str">
        <f>"2530097704"</f>
        <v>2530097704</v>
      </c>
    </row>
    <row r="1090" spans="1:4" x14ac:dyDescent="0.2">
      <c r="A1090" s="1" t="str">
        <f>"01393"</f>
        <v>01393</v>
      </c>
      <c r="B1090" s="1" t="str">
        <f>"پيمان"</f>
        <v>پيمان</v>
      </c>
      <c r="C1090" s="1" t="str">
        <f>"نجفي"</f>
        <v>نجفي</v>
      </c>
      <c r="D1090" s="1" t="str">
        <f>"6540018746"</f>
        <v>6540018746</v>
      </c>
    </row>
    <row r="1091" spans="1:4" x14ac:dyDescent="0.2">
      <c r="A1091" s="1" t="str">
        <f>"01394"</f>
        <v>01394</v>
      </c>
      <c r="B1091" s="1" t="str">
        <f>"محمدرضا"</f>
        <v>محمدرضا</v>
      </c>
      <c r="C1091" s="1" t="str">
        <f>"احمدپري"</f>
        <v>احمدپري</v>
      </c>
      <c r="D1091" s="1" t="str">
        <f>"3550038968"</f>
        <v>3550038968</v>
      </c>
    </row>
    <row r="1092" spans="1:4" x14ac:dyDescent="0.2">
      <c r="A1092" s="1" t="str">
        <f>"01395"</f>
        <v>01395</v>
      </c>
      <c r="B1092" s="1" t="str">
        <f>"وحيد"</f>
        <v>وحيد</v>
      </c>
      <c r="C1092" s="1" t="str">
        <f>"زندي"</f>
        <v>زندي</v>
      </c>
      <c r="D1092" s="1" t="str">
        <f>"3330172126"</f>
        <v>3330172126</v>
      </c>
    </row>
    <row r="1093" spans="1:4" x14ac:dyDescent="0.2">
      <c r="A1093" s="1" t="str">
        <f>"01396"</f>
        <v>01396</v>
      </c>
      <c r="B1093" s="1" t="str">
        <f>"مهدي"</f>
        <v>مهدي</v>
      </c>
      <c r="C1093" s="1" t="str">
        <f>"ترحمي سيل آباد"</f>
        <v>ترحمي سيل آباد</v>
      </c>
      <c r="D1093" s="1" t="str">
        <f>"0670502111"</f>
        <v>0670502111</v>
      </c>
    </row>
    <row r="1094" spans="1:4" x14ac:dyDescent="0.2">
      <c r="A1094" s="1" t="str">
        <f>"01397"</f>
        <v>01397</v>
      </c>
      <c r="B1094" s="1" t="str">
        <f>"محمد"</f>
        <v>محمد</v>
      </c>
      <c r="C1094" s="1" t="str">
        <f>"پديسار"</f>
        <v>پديسار</v>
      </c>
      <c r="D1094" s="1" t="str">
        <f>"3539938631"</f>
        <v>3539938631</v>
      </c>
    </row>
    <row r="1095" spans="1:4" x14ac:dyDescent="0.2">
      <c r="A1095" s="1" t="str">
        <f>"01398"</f>
        <v>01398</v>
      </c>
      <c r="B1095" s="1" t="str">
        <f>"پژمان"</f>
        <v>پژمان</v>
      </c>
      <c r="C1095" s="1" t="str">
        <f>"سروري"</f>
        <v>سروري</v>
      </c>
      <c r="D1095" s="1" t="str">
        <f>"2281355950"</f>
        <v>2281355950</v>
      </c>
    </row>
    <row r="1096" spans="1:4" x14ac:dyDescent="0.2">
      <c r="A1096" s="1" t="str">
        <f>"01400"</f>
        <v>01400</v>
      </c>
      <c r="B1096" s="1" t="str">
        <f>"اسماعيل"</f>
        <v>اسماعيل</v>
      </c>
      <c r="C1096" s="1" t="str">
        <f>"احمد حسيني"</f>
        <v>احمد حسيني</v>
      </c>
      <c r="D1096" s="1" t="str">
        <f>"6100006987"</f>
        <v>6100006987</v>
      </c>
    </row>
    <row r="1097" spans="1:4" x14ac:dyDescent="0.2">
      <c r="A1097" s="1" t="str">
        <f>"01401"</f>
        <v>01401</v>
      </c>
      <c r="B1097" s="1" t="str">
        <f>"علي"</f>
        <v>علي</v>
      </c>
      <c r="C1097" s="1" t="str">
        <f>"دشتي زاده"</f>
        <v>دشتي زاده</v>
      </c>
      <c r="D1097" s="1" t="str">
        <f>"6100005514"</f>
        <v>6100005514</v>
      </c>
    </row>
    <row r="1098" spans="1:4" x14ac:dyDescent="0.2">
      <c r="A1098" s="1" t="str">
        <f>"01402"</f>
        <v>01402</v>
      </c>
      <c r="B1098" s="1" t="str">
        <f>"روح اله"</f>
        <v>روح اله</v>
      </c>
      <c r="C1098" s="1" t="str">
        <f>"دهقاني"</f>
        <v>دهقاني</v>
      </c>
      <c r="D1098" s="1" t="str">
        <f>"6480014596"</f>
        <v>6480014596</v>
      </c>
    </row>
    <row r="1099" spans="1:4" x14ac:dyDescent="0.2">
      <c r="A1099" s="1" t="str">
        <f>"01403"</f>
        <v>01403</v>
      </c>
      <c r="B1099" s="1" t="str">
        <f>"محمد مجتبي"</f>
        <v>محمد مجتبي</v>
      </c>
      <c r="C1099" s="1" t="str">
        <f>"کشت کار"</f>
        <v>کشت کار</v>
      </c>
      <c r="D1099" s="1" t="str">
        <f>"2281945596"</f>
        <v>2281945596</v>
      </c>
    </row>
    <row r="1100" spans="1:4" x14ac:dyDescent="0.2">
      <c r="A1100" s="1" t="str">
        <f>"01404"</f>
        <v>01404</v>
      </c>
      <c r="B1100" s="1" t="str">
        <f>"مصطفي"</f>
        <v>مصطفي</v>
      </c>
      <c r="C1100" s="1" t="str">
        <f>"آذرخش"</f>
        <v>آذرخش</v>
      </c>
      <c r="D1100" s="1" t="str">
        <f>"2020351031"</f>
        <v>2020351031</v>
      </c>
    </row>
    <row r="1101" spans="1:4" x14ac:dyDescent="0.2">
      <c r="A1101" s="1" t="str">
        <f>"01405"</f>
        <v>01405</v>
      </c>
      <c r="B1101" s="1" t="str">
        <f>"يوسف"</f>
        <v>يوسف</v>
      </c>
      <c r="C1101" s="1" t="str">
        <f>"زنده بودي"</f>
        <v>زنده بودي</v>
      </c>
      <c r="D1101" s="1" t="str">
        <f>"3550062834"</f>
        <v>3550062834</v>
      </c>
    </row>
    <row r="1102" spans="1:4" x14ac:dyDescent="0.2">
      <c r="A1102" s="1" t="str">
        <f>"01406"</f>
        <v>01406</v>
      </c>
      <c r="B1102" s="1" t="str">
        <f>"مصطفي"</f>
        <v>مصطفي</v>
      </c>
      <c r="C1102" s="1" t="str">
        <f>"محمدي گلوردي"</f>
        <v>محمدي گلوردي</v>
      </c>
      <c r="D1102" s="1" t="str">
        <f>"2170021736"</f>
        <v>2170021736</v>
      </c>
    </row>
    <row r="1103" spans="1:4" x14ac:dyDescent="0.2">
      <c r="A1103" s="1" t="str">
        <f>"01407"</f>
        <v>01407</v>
      </c>
      <c r="B1103" s="1" t="str">
        <f>"سجاد"</f>
        <v>سجاد</v>
      </c>
      <c r="C1103" s="1" t="str">
        <f>"رستمي"</f>
        <v>رستمي</v>
      </c>
      <c r="D1103" s="1" t="str">
        <f>"3330357533"</f>
        <v>3330357533</v>
      </c>
    </row>
    <row r="1104" spans="1:4" x14ac:dyDescent="0.2">
      <c r="A1104" s="1" t="str">
        <f>"01408"</f>
        <v>01408</v>
      </c>
      <c r="B1104" s="1" t="str">
        <f>"مصطفي"</f>
        <v>مصطفي</v>
      </c>
      <c r="C1104" s="1" t="str">
        <f>"محمدي"</f>
        <v>محمدي</v>
      </c>
      <c r="D1104" s="1" t="str">
        <f>"2281773248"</f>
        <v>2281773248</v>
      </c>
    </row>
    <row r="1105" spans="1:4" x14ac:dyDescent="0.2">
      <c r="A1105" s="1" t="str">
        <f>"01409"</f>
        <v>01409</v>
      </c>
      <c r="B1105" s="1" t="str">
        <f>"عبدالرحيم"</f>
        <v>عبدالرحيم</v>
      </c>
      <c r="C1105" s="1" t="str">
        <f>"نيکنام"</f>
        <v>نيکنام</v>
      </c>
      <c r="D1105" s="1" t="str">
        <f>"3510222288"</f>
        <v>3510222288</v>
      </c>
    </row>
    <row r="1106" spans="1:4" x14ac:dyDescent="0.2">
      <c r="A1106" s="1" t="str">
        <f>"01410"</f>
        <v>01410</v>
      </c>
      <c r="B1106" s="1" t="str">
        <f>"حسين"</f>
        <v>حسين</v>
      </c>
      <c r="C1106" s="1" t="str">
        <f>"اندرياي"</f>
        <v>اندرياي</v>
      </c>
      <c r="D1106" s="1" t="str">
        <f>"3530178314"</f>
        <v>3530178314</v>
      </c>
    </row>
    <row r="1107" spans="1:4" x14ac:dyDescent="0.2">
      <c r="A1107" s="1" t="str">
        <f>"01411"</f>
        <v>01411</v>
      </c>
      <c r="B1107" s="1" t="str">
        <f>"هادي"</f>
        <v>هادي</v>
      </c>
      <c r="C1107" s="1" t="str">
        <f>"تجويدي"</f>
        <v>تجويدي</v>
      </c>
      <c r="D1107" s="1" t="str">
        <f>"2281113787"</f>
        <v>2281113787</v>
      </c>
    </row>
    <row r="1108" spans="1:4" x14ac:dyDescent="0.2">
      <c r="A1108" s="1" t="str">
        <f>"01412"</f>
        <v>01412</v>
      </c>
      <c r="B1108" s="1" t="str">
        <f>"مهرداد"</f>
        <v>مهرداد</v>
      </c>
      <c r="C1108" s="1" t="str">
        <f>"نظري"</f>
        <v>نظري</v>
      </c>
      <c r="D1108" s="1" t="str">
        <f>"2380306443"</f>
        <v>2380306443</v>
      </c>
    </row>
    <row r="1109" spans="1:4" x14ac:dyDescent="0.2">
      <c r="A1109" s="1" t="str">
        <f>"01413"</f>
        <v>01413</v>
      </c>
      <c r="B1109" s="1" t="str">
        <f>"سجاد"</f>
        <v>سجاد</v>
      </c>
      <c r="C1109" s="1" t="str">
        <f>"مرادزاده"</f>
        <v>مرادزاده</v>
      </c>
      <c r="D1109" s="1" t="str">
        <f>"3490255003"</f>
        <v>3490255003</v>
      </c>
    </row>
    <row r="1110" spans="1:4" x14ac:dyDescent="0.2">
      <c r="A1110" s="1" t="str">
        <f>"01414"</f>
        <v>01414</v>
      </c>
      <c r="B1110" s="1" t="str">
        <f>"حسين"</f>
        <v>حسين</v>
      </c>
      <c r="C1110" s="1" t="str">
        <f>"آدره"</f>
        <v>آدره</v>
      </c>
      <c r="D1110" s="1" t="str">
        <f>"4240324777"</f>
        <v>4240324777</v>
      </c>
    </row>
    <row r="1111" spans="1:4" x14ac:dyDescent="0.2">
      <c r="A1111" s="1" t="str">
        <f>"01415"</f>
        <v>01415</v>
      </c>
      <c r="B1111" s="1" t="str">
        <f>"تورج"</f>
        <v>تورج</v>
      </c>
      <c r="C1111" s="1" t="str">
        <f>"نظري"</f>
        <v>نظري</v>
      </c>
      <c r="D1111" s="1" t="str">
        <f>"2755773839"</f>
        <v>2755773839</v>
      </c>
    </row>
    <row r="1112" spans="1:4" x14ac:dyDescent="0.2">
      <c r="A1112" s="1" t="str">
        <f>"01416"</f>
        <v>01416</v>
      </c>
      <c r="B1112" s="1" t="str">
        <f>"حسين"</f>
        <v>حسين</v>
      </c>
      <c r="C1112" s="1" t="str">
        <f>"مظاهري بني"</f>
        <v>مظاهري بني</v>
      </c>
      <c r="D1112" s="1" t="str">
        <f>"1270160192"</f>
        <v>1270160192</v>
      </c>
    </row>
    <row r="1113" spans="1:4" x14ac:dyDescent="0.2">
      <c r="A1113" s="1" t="str">
        <f>"01417"</f>
        <v>01417</v>
      </c>
      <c r="B1113" s="1" t="str">
        <f>"راضيه"</f>
        <v>راضيه</v>
      </c>
      <c r="C1113" s="1" t="str">
        <f>"هژبرنيا"</f>
        <v>هژبرنيا</v>
      </c>
      <c r="D1113" s="1" t="str">
        <f>"2420022238"</f>
        <v>2420022238</v>
      </c>
    </row>
    <row r="1114" spans="1:4" x14ac:dyDescent="0.2">
      <c r="A1114" s="1" t="str">
        <f>"01419"</f>
        <v>01419</v>
      </c>
      <c r="B1114" s="1" t="str">
        <f>"سيد عادل"</f>
        <v>سيد عادل</v>
      </c>
      <c r="C1114" s="1" t="str">
        <f>"هاشمي تنگستاني"</f>
        <v>هاشمي تنگستاني</v>
      </c>
      <c r="D1114" s="1" t="str">
        <f>"3490017536"</f>
        <v>3490017536</v>
      </c>
    </row>
    <row r="1115" spans="1:4" x14ac:dyDescent="0.2">
      <c r="A1115" s="1" t="str">
        <f>"01420"</f>
        <v>01420</v>
      </c>
      <c r="B1115" s="1" t="str">
        <f>"اميد"</f>
        <v>اميد</v>
      </c>
      <c r="C1115" s="1" t="str">
        <f>"زارع گلستاني"</f>
        <v>زارع گلستاني</v>
      </c>
      <c r="D1115" s="1" t="str">
        <f>"2281629856"</f>
        <v>2281629856</v>
      </c>
    </row>
    <row r="1116" spans="1:4" x14ac:dyDescent="0.2">
      <c r="A1116" s="1" t="str">
        <f>"01421"</f>
        <v>01421</v>
      </c>
      <c r="B1116" s="1" t="str">
        <f>"ساسان"</f>
        <v>ساسان</v>
      </c>
      <c r="C1116" s="1" t="str">
        <f>"رحيمي"</f>
        <v>رحيمي</v>
      </c>
      <c r="D1116" s="1" t="str">
        <f>"6419950961"</f>
        <v>6419950961</v>
      </c>
    </row>
    <row r="1117" spans="1:4" x14ac:dyDescent="0.2">
      <c r="A1117" s="1" t="str">
        <f>"01423"</f>
        <v>01423</v>
      </c>
      <c r="B1117" s="1" t="str">
        <f>"عليرضا"</f>
        <v>عليرضا</v>
      </c>
      <c r="C1117" s="1" t="str">
        <f>"حاجياني"</f>
        <v>حاجياني</v>
      </c>
      <c r="D1117" s="1" t="str">
        <f>"3510233646"</f>
        <v>3510233646</v>
      </c>
    </row>
    <row r="1118" spans="1:4" x14ac:dyDescent="0.2">
      <c r="A1118" s="1" t="str">
        <f>"01424"</f>
        <v>01424</v>
      </c>
      <c r="B1118" s="1" t="str">
        <f>"سيد سجاد"</f>
        <v>سيد سجاد</v>
      </c>
      <c r="C1118" s="1" t="str">
        <f>"نعمت اللهي"</f>
        <v>نعمت اللهي</v>
      </c>
      <c r="D1118" s="1" t="str">
        <f>"2400105863"</f>
        <v>2400105863</v>
      </c>
    </row>
    <row r="1119" spans="1:4" x14ac:dyDescent="0.2">
      <c r="A1119" s="1" t="str">
        <f>"01425"</f>
        <v>01425</v>
      </c>
      <c r="B1119" s="1" t="str">
        <f>"اشکان"</f>
        <v>اشکان</v>
      </c>
      <c r="C1119" s="1" t="str">
        <f>"احمدي دوقزلو"</f>
        <v>احمدي دوقزلو</v>
      </c>
      <c r="D1119" s="1" t="str">
        <f>"3510236777"</f>
        <v>3510236777</v>
      </c>
    </row>
    <row r="1120" spans="1:4" x14ac:dyDescent="0.2">
      <c r="A1120" s="1" t="str">
        <f>"01426"</f>
        <v>01426</v>
      </c>
      <c r="B1120" s="1" t="str">
        <f>"مصيب"</f>
        <v>مصيب</v>
      </c>
      <c r="C1120" s="1" t="str">
        <f>"اسدي"</f>
        <v>اسدي</v>
      </c>
      <c r="D1120" s="1" t="str">
        <f>"4269597461"</f>
        <v>4269597461</v>
      </c>
    </row>
    <row r="1121" spans="1:4" x14ac:dyDescent="0.2">
      <c r="A1121" s="1" t="str">
        <f>"01427"</f>
        <v>01427</v>
      </c>
      <c r="B1121" s="1" t="str">
        <f>"ستار"</f>
        <v>ستار</v>
      </c>
      <c r="C1121" s="1" t="str">
        <f>"محمودي"</f>
        <v>محمودي</v>
      </c>
      <c r="D1121" s="1" t="str">
        <f>"2392101132"</f>
        <v>2392101132</v>
      </c>
    </row>
    <row r="1122" spans="1:4" x14ac:dyDescent="0.2">
      <c r="A1122" s="1" t="str">
        <f>"01428"</f>
        <v>01428</v>
      </c>
      <c r="B1122" s="1" t="str">
        <f>"فاطمه"</f>
        <v>فاطمه</v>
      </c>
      <c r="C1122" s="1" t="str">
        <f>"صفري كشكولي"</f>
        <v>صفري كشكولي</v>
      </c>
      <c r="D1122" s="1" t="str">
        <f>"3500974503"</f>
        <v>3500974503</v>
      </c>
    </row>
    <row r="1123" spans="1:4" x14ac:dyDescent="0.2">
      <c r="A1123" s="1" t="str">
        <f>"01429"</f>
        <v>01429</v>
      </c>
      <c r="B1123" s="1" t="str">
        <f>"پدرام"</f>
        <v>پدرام</v>
      </c>
      <c r="C1123" s="1" t="str">
        <f>"بناوي"</f>
        <v>بناوي</v>
      </c>
      <c r="D1123" s="1" t="str">
        <f>"2380239525"</f>
        <v>2380239525</v>
      </c>
    </row>
    <row r="1124" spans="1:4" x14ac:dyDescent="0.2">
      <c r="A1124" s="1" t="str">
        <f>"01430"</f>
        <v>01430</v>
      </c>
      <c r="B1124" s="1" t="str">
        <f>"وحيد"</f>
        <v>وحيد</v>
      </c>
      <c r="C1124" s="1" t="str">
        <f>"تقي پور"</f>
        <v>تقي پور</v>
      </c>
      <c r="D1124" s="1" t="str">
        <f>"3521205861"</f>
        <v>3521205861</v>
      </c>
    </row>
    <row r="1125" spans="1:4" x14ac:dyDescent="0.2">
      <c r="A1125" s="1" t="str">
        <f>"01431"</f>
        <v>01431</v>
      </c>
      <c r="B1125" s="1" t="str">
        <f>"حسين"</f>
        <v>حسين</v>
      </c>
      <c r="C1125" s="1" t="str">
        <f>"رئيسي پور"</f>
        <v>رئيسي پور</v>
      </c>
      <c r="D1125" s="1" t="str">
        <f>"3510069323"</f>
        <v>3510069323</v>
      </c>
    </row>
    <row r="1126" spans="1:4" x14ac:dyDescent="0.2">
      <c r="A1126" s="1" t="str">
        <f>"01432"</f>
        <v>01432</v>
      </c>
      <c r="B1126" s="1" t="str">
        <f>"يوسف"</f>
        <v>يوسف</v>
      </c>
      <c r="C1126" s="1" t="str">
        <f>"زنگنه"</f>
        <v>زنگنه</v>
      </c>
      <c r="D1126" s="1" t="str">
        <f>"3550000243"</f>
        <v>3550000243</v>
      </c>
    </row>
    <row r="1127" spans="1:4" x14ac:dyDescent="0.2">
      <c r="A1127" s="1" t="str">
        <f>"01433"</f>
        <v>01433</v>
      </c>
      <c r="B1127" s="1" t="str">
        <f>"امير رضا"</f>
        <v>امير رضا</v>
      </c>
      <c r="C1127" s="1" t="str">
        <f>"عطايي"</f>
        <v>عطايي</v>
      </c>
      <c r="D1127" s="1" t="str">
        <f>"3490221435"</f>
        <v>3490221435</v>
      </c>
    </row>
    <row r="1128" spans="1:4" x14ac:dyDescent="0.2">
      <c r="A1128" s="1" t="str">
        <f>"01434"</f>
        <v>01434</v>
      </c>
      <c r="B1128" s="1" t="str">
        <f>"مجتبي"</f>
        <v>مجتبي</v>
      </c>
      <c r="C1128" s="1" t="str">
        <f>"محمدي نژاد"</f>
        <v>محمدي نژاد</v>
      </c>
      <c r="D1128" s="1" t="str">
        <f>"3540064443"</f>
        <v>3540064443</v>
      </c>
    </row>
    <row r="1129" spans="1:4" x14ac:dyDescent="0.2">
      <c r="A1129" s="1" t="str">
        <f>"01435"</f>
        <v>01435</v>
      </c>
      <c r="B1129" s="1" t="str">
        <f>"عادل"</f>
        <v>عادل</v>
      </c>
      <c r="C1129" s="1" t="str">
        <f>"بازدارنيا"</f>
        <v>بازدارنيا</v>
      </c>
      <c r="D1129" s="1" t="str">
        <f>"3570065081"</f>
        <v>3570065081</v>
      </c>
    </row>
    <row r="1130" spans="1:4" x14ac:dyDescent="0.2">
      <c r="A1130" s="1" t="str">
        <f>"01436"</f>
        <v>01436</v>
      </c>
      <c r="B1130" s="1" t="str">
        <f>"محمدصادق"</f>
        <v>محمدصادق</v>
      </c>
      <c r="C1130" s="1" t="str">
        <f>"جعفري"</f>
        <v>جعفري</v>
      </c>
      <c r="D1130" s="1" t="str">
        <f>"5320022352"</f>
        <v>5320022352</v>
      </c>
    </row>
    <row r="1131" spans="1:4" x14ac:dyDescent="0.2">
      <c r="A1131" s="1" t="str">
        <f>"01437"</f>
        <v>01437</v>
      </c>
      <c r="B1131" s="1" t="str">
        <f>"مصطفي"</f>
        <v>مصطفي</v>
      </c>
      <c r="C1131" s="1" t="str">
        <f>"نريماني"</f>
        <v>نريماني</v>
      </c>
      <c r="D1131" s="1" t="str">
        <f>"1850165998"</f>
        <v>1850165998</v>
      </c>
    </row>
    <row r="1132" spans="1:4" x14ac:dyDescent="0.2">
      <c r="A1132" s="1" t="str">
        <f>"01438"</f>
        <v>01438</v>
      </c>
      <c r="B1132" s="1" t="str">
        <f>"عادل"</f>
        <v>عادل</v>
      </c>
      <c r="C1132" s="1" t="str">
        <f>"شامي"</f>
        <v>شامي</v>
      </c>
      <c r="D1132" s="1" t="str">
        <f>"0065328973"</f>
        <v>0065328973</v>
      </c>
    </row>
    <row r="1133" spans="1:4" x14ac:dyDescent="0.2">
      <c r="A1133" s="1" t="str">
        <f>"01439"</f>
        <v>01439</v>
      </c>
      <c r="B1133" s="1" t="str">
        <f>"امين"</f>
        <v>امين</v>
      </c>
      <c r="C1133" s="1" t="str">
        <f>"کشاورزي"</f>
        <v>کشاورزي</v>
      </c>
      <c r="D1133" s="1" t="str">
        <f>"3510151410"</f>
        <v>3510151410</v>
      </c>
    </row>
    <row r="1134" spans="1:4" x14ac:dyDescent="0.2">
      <c r="A1134" s="1" t="str">
        <f>"01440"</f>
        <v>01440</v>
      </c>
      <c r="B1134" s="1" t="str">
        <f>"ميثم"</f>
        <v>ميثم</v>
      </c>
      <c r="C1134" s="1" t="str">
        <f>"مظفري زاده"</f>
        <v>مظفري زاده</v>
      </c>
      <c r="D1134" s="1" t="str">
        <f>"3501206747"</f>
        <v>3501206747</v>
      </c>
    </row>
    <row r="1135" spans="1:4" x14ac:dyDescent="0.2">
      <c r="A1135" s="1" t="str">
        <f>"01441"</f>
        <v>01441</v>
      </c>
      <c r="B1135" s="1" t="str">
        <f>"رضا"</f>
        <v>رضا</v>
      </c>
      <c r="C1135" s="1" t="str">
        <f>"اکبري"</f>
        <v>اکبري</v>
      </c>
      <c r="D1135" s="1" t="str">
        <f>"3550002726"</f>
        <v>3550002726</v>
      </c>
    </row>
    <row r="1136" spans="1:4" x14ac:dyDescent="0.2">
      <c r="A1136" s="1" t="str">
        <f>"01442"</f>
        <v>01442</v>
      </c>
      <c r="B1136" s="1" t="str">
        <f>"سيد حسين"</f>
        <v>سيد حسين</v>
      </c>
      <c r="C1136" s="1" t="str">
        <f>"امامي بهبهاني"</f>
        <v>امامي بهبهاني</v>
      </c>
      <c r="D1136" s="1" t="str">
        <f>"1861708051"</f>
        <v>1861708051</v>
      </c>
    </row>
    <row r="1137" spans="1:4" x14ac:dyDescent="0.2">
      <c r="A1137" s="1" t="str">
        <f>"01443"</f>
        <v>01443</v>
      </c>
      <c r="B1137" s="1" t="str">
        <f>"فرشاد"</f>
        <v>فرشاد</v>
      </c>
      <c r="C1137" s="1" t="str">
        <f>"اميري"</f>
        <v>اميري</v>
      </c>
      <c r="D1137" s="1" t="str">
        <f>"3962600795"</f>
        <v>3962600795</v>
      </c>
    </row>
    <row r="1138" spans="1:4" x14ac:dyDescent="0.2">
      <c r="A1138" s="1" t="str">
        <f>"01444"</f>
        <v>01444</v>
      </c>
      <c r="B1138" s="1" t="str">
        <f>"وحيد"</f>
        <v>وحيد</v>
      </c>
      <c r="C1138" s="1" t="str">
        <f>"پاليده"</f>
        <v>پاليده</v>
      </c>
      <c r="D1138" s="1" t="str">
        <f>"2755575621"</f>
        <v>2755575621</v>
      </c>
    </row>
    <row r="1139" spans="1:4" x14ac:dyDescent="0.2">
      <c r="A1139" s="1" t="str">
        <f>"01445"</f>
        <v>01445</v>
      </c>
      <c r="B1139" s="1" t="str">
        <f>"محسن"</f>
        <v>محسن</v>
      </c>
      <c r="C1139" s="1" t="str">
        <f>"حسيني فرد"</f>
        <v>حسيني فرد</v>
      </c>
      <c r="D1139" s="1" t="str">
        <f>"2360168983"</f>
        <v>2360168983</v>
      </c>
    </row>
    <row r="1140" spans="1:4" x14ac:dyDescent="0.2">
      <c r="A1140" s="1" t="str">
        <f>"01447"</f>
        <v>01447</v>
      </c>
      <c r="B1140" s="1" t="str">
        <f>"سعيد"</f>
        <v>سعيد</v>
      </c>
      <c r="C1140" s="1" t="str">
        <f>"علي عسگري"</f>
        <v>علي عسگري</v>
      </c>
      <c r="D1140" s="1" t="str">
        <f>"5100057671"</f>
        <v>5100057671</v>
      </c>
    </row>
    <row r="1141" spans="1:4" x14ac:dyDescent="0.2">
      <c r="A1141" s="1" t="str">
        <f>"01448"</f>
        <v>01448</v>
      </c>
      <c r="B1141" s="1" t="str">
        <f>"سعيد"</f>
        <v>سعيد</v>
      </c>
      <c r="C1141" s="1" t="str">
        <f>"قائدي قره ميرشاملو"</f>
        <v>قائدي قره ميرشاملو</v>
      </c>
      <c r="D1141" s="1" t="str">
        <f>"3510252578"</f>
        <v>3510252578</v>
      </c>
    </row>
    <row r="1142" spans="1:4" x14ac:dyDescent="0.2">
      <c r="A1142" s="1" t="str">
        <f>"01449"</f>
        <v>01449</v>
      </c>
      <c r="B1142" s="1" t="str">
        <f>"عبداله"</f>
        <v>عبداله</v>
      </c>
      <c r="C1142" s="1" t="str">
        <f>"نگهبان"</f>
        <v>نگهبان</v>
      </c>
      <c r="D1142" s="1" t="str">
        <f>"6100004348"</f>
        <v>6100004348</v>
      </c>
    </row>
    <row r="1143" spans="1:4" x14ac:dyDescent="0.2">
      <c r="A1143" s="1" t="str">
        <f>"01450"</f>
        <v>01450</v>
      </c>
      <c r="B1143" s="1" t="str">
        <f>"فردين"</f>
        <v>فردين</v>
      </c>
      <c r="C1143" s="1" t="str">
        <f>"نوروزي طيبي"</f>
        <v>نوروزي طيبي</v>
      </c>
      <c r="D1143" s="1" t="str">
        <f>"2440342971"</f>
        <v>2440342971</v>
      </c>
    </row>
    <row r="1144" spans="1:4" x14ac:dyDescent="0.2">
      <c r="A1144" s="1" t="str">
        <f>"01451"</f>
        <v>01451</v>
      </c>
      <c r="B1144" s="1" t="str">
        <f>"حميدرضا"</f>
        <v>حميدرضا</v>
      </c>
      <c r="C1144" s="1" t="str">
        <f>"نوروزي"</f>
        <v>نوروزي</v>
      </c>
      <c r="D1144" s="1" t="str">
        <f>"3550120151"</f>
        <v>3550120151</v>
      </c>
    </row>
  </sheetData>
  <sortState ref="A2:BC1144">
    <sortCondition ref="A2:A1144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2020-06-08T03:14:01Z</dcterms:created>
  <dcterms:modified xsi:type="dcterms:W3CDTF">2020-06-24T08:20:15Z</dcterms:modified>
</cp:coreProperties>
</file>