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35" yWindow="420" windowWidth="18450" windowHeight="9255"/>
  </bookViews>
  <sheets>
    <sheet name="Лист1" sheetId="1" r:id="rId1"/>
    <sheet name="Лист2" sheetId="3" r:id="rId2"/>
  </sheets>
  <definedNames>
    <definedName name="_xlnm._FilterDatabase" localSheetId="0" hidden="1">Лист1!$D$3:$D$75</definedName>
  </definedNames>
  <calcPr calcId="144525"/>
</workbook>
</file>

<file path=xl/calcChain.xml><?xml version="1.0" encoding="utf-8"?>
<calcChain xmlns="http://schemas.openxmlformats.org/spreadsheetml/2006/main">
  <c r="H64" i="1" l="1"/>
  <c r="I64" i="1" s="1"/>
  <c r="J64" i="1" s="1"/>
  <c r="H63" i="1"/>
  <c r="I63" i="1" s="1"/>
  <c r="J63" i="1" s="1"/>
  <c r="B86" i="1" l="1"/>
  <c r="B85" i="1"/>
  <c r="B84" i="1"/>
  <c r="B83" i="1"/>
  <c r="B82" i="1"/>
  <c r="B81" i="1"/>
  <c r="B80" i="1"/>
  <c r="M79" i="1"/>
  <c r="N79" i="1"/>
  <c r="H61" i="1" l="1"/>
  <c r="H60" i="1"/>
  <c r="G53" i="1"/>
  <c r="G52" i="1"/>
  <c r="H53" i="1"/>
  <c r="H49" i="1"/>
  <c r="H48" i="1"/>
  <c r="H45" i="1"/>
  <c r="H44" i="1"/>
  <c r="H41" i="1"/>
  <c r="H40" i="1"/>
  <c r="H37" i="1"/>
  <c r="H36" i="1"/>
  <c r="H33" i="1"/>
  <c r="H32" i="1"/>
  <c r="H29" i="1"/>
  <c r="H28" i="1"/>
  <c r="H25" i="1"/>
  <c r="H24" i="1"/>
  <c r="H21" i="1"/>
  <c r="H20" i="1"/>
  <c r="H17" i="1"/>
  <c r="H16" i="1"/>
  <c r="H12" i="1"/>
  <c r="H13" i="1"/>
  <c r="H70" i="1"/>
  <c r="I70" i="1" s="1"/>
  <c r="H72" i="1"/>
  <c r="I72" i="1" s="1"/>
  <c r="I16" i="1" l="1"/>
  <c r="J16" i="1" s="1"/>
  <c r="I12" i="1"/>
  <c r="J12" i="1" s="1"/>
  <c r="I17" i="1"/>
  <c r="J17" i="1" s="1"/>
  <c r="I21" i="1"/>
  <c r="J21" i="1" s="1"/>
  <c r="I25" i="1"/>
  <c r="J25" i="1" s="1"/>
  <c r="I29" i="1"/>
  <c r="J29" i="1" s="1"/>
  <c r="I33" i="1"/>
  <c r="J33" i="1" s="1"/>
  <c r="I37" i="1"/>
  <c r="J37" i="1" s="1"/>
  <c r="I41" i="1"/>
  <c r="J41" i="1" s="1"/>
  <c r="I45" i="1"/>
  <c r="J45" i="1" s="1"/>
  <c r="I49" i="1"/>
  <c r="J49" i="1" s="1"/>
  <c r="I60" i="1"/>
  <c r="J60" i="1" s="1"/>
  <c r="I13" i="1"/>
  <c r="J13" i="1" s="1"/>
  <c r="I20" i="1"/>
  <c r="J20" i="1" s="1"/>
  <c r="I24" i="1"/>
  <c r="J24" i="1" s="1"/>
  <c r="I28" i="1"/>
  <c r="J28" i="1" s="1"/>
  <c r="I32" i="1"/>
  <c r="J32" i="1" s="1"/>
  <c r="I36" i="1"/>
  <c r="J36" i="1" s="1"/>
  <c r="I40" i="1"/>
  <c r="J40" i="1" s="1"/>
  <c r="I44" i="1"/>
  <c r="J44" i="1" s="1"/>
  <c r="I48" i="1"/>
  <c r="J48" i="1" s="1"/>
  <c r="I53" i="1"/>
  <c r="J53" i="1" s="1"/>
  <c r="I61" i="1"/>
  <c r="J61" i="1" s="1"/>
  <c r="J72" i="1"/>
  <c r="J73" i="1" s="1"/>
  <c r="D86" i="1" s="1"/>
  <c r="I73" i="1"/>
  <c r="C86" i="1" s="1"/>
  <c r="J70" i="1"/>
  <c r="J71" i="1" s="1"/>
  <c r="I71" i="1"/>
  <c r="D85" i="1" l="1"/>
  <c r="C85" i="1"/>
  <c r="H59" i="1"/>
  <c r="H58" i="1"/>
  <c r="H62" i="1"/>
  <c r="I62" i="1" s="1"/>
  <c r="H65" i="1"/>
  <c r="I65" i="1" l="1"/>
  <c r="J65" i="1" s="1"/>
  <c r="I58" i="1"/>
  <c r="J58" i="1" s="1"/>
  <c r="I59" i="1"/>
  <c r="J59" i="1" s="1"/>
  <c r="J62" i="1"/>
  <c r="I66" i="1" l="1"/>
  <c r="J66" i="1"/>
  <c r="D83" i="1" s="1"/>
  <c r="H47" i="1" l="1"/>
  <c r="H46" i="1"/>
  <c r="H43" i="1"/>
  <c r="H42" i="1"/>
  <c r="H39" i="1"/>
  <c r="H38" i="1"/>
  <c r="H35" i="1"/>
  <c r="H34" i="1"/>
  <c r="H31" i="1"/>
  <c r="H30" i="1"/>
  <c r="H27" i="1"/>
  <c r="H26" i="1"/>
  <c r="H23" i="1"/>
  <c r="H22" i="1"/>
  <c r="I22" i="1" l="1"/>
  <c r="J22" i="1" s="1"/>
  <c r="I26" i="1"/>
  <c r="J26" i="1" s="1"/>
  <c r="I30" i="1"/>
  <c r="J30" i="1" s="1"/>
  <c r="I34" i="1"/>
  <c r="J34" i="1" s="1"/>
  <c r="I38" i="1"/>
  <c r="J38" i="1" s="1"/>
  <c r="I42" i="1"/>
  <c r="J42" i="1" s="1"/>
  <c r="I46" i="1"/>
  <c r="J46" i="1" s="1"/>
  <c r="I23" i="1"/>
  <c r="J23" i="1" s="1"/>
  <c r="I27" i="1"/>
  <c r="J27" i="1" s="1"/>
  <c r="I31" i="1"/>
  <c r="J31" i="1" s="1"/>
  <c r="I35" i="1"/>
  <c r="J35" i="1" s="1"/>
  <c r="I39" i="1"/>
  <c r="J39" i="1" s="1"/>
  <c r="I43" i="1"/>
  <c r="J43" i="1" s="1"/>
  <c r="I47" i="1"/>
  <c r="J47" i="1" s="1"/>
  <c r="H19" i="1"/>
  <c r="H18" i="1"/>
  <c r="H15" i="1"/>
  <c r="H14" i="1"/>
  <c r="H10" i="1"/>
  <c r="I10" i="1" s="1"/>
  <c r="I15" i="1" l="1"/>
  <c r="J15" i="1" s="1"/>
  <c r="I19" i="1"/>
  <c r="J19" i="1" s="1"/>
  <c r="I14" i="1"/>
  <c r="J14" i="1" s="1"/>
  <c r="I18" i="1"/>
  <c r="J18" i="1" s="1"/>
  <c r="J10" i="1"/>
  <c r="H52" i="1"/>
  <c r="H7" i="1"/>
  <c r="H11" i="1"/>
  <c r="H55" i="1"/>
  <c r="H54" i="1"/>
  <c r="H6" i="1"/>
  <c r="I54" i="1" l="1"/>
  <c r="J54" i="1" s="1"/>
  <c r="I11" i="1"/>
  <c r="J11" i="1" s="1"/>
  <c r="J50" i="1" s="1"/>
  <c r="D81" i="1" s="1"/>
  <c r="I52" i="1"/>
  <c r="J52" i="1" s="1"/>
  <c r="I6" i="1"/>
  <c r="I55" i="1"/>
  <c r="J55" i="1" s="1"/>
  <c r="I7" i="1"/>
  <c r="J7" i="1" s="1"/>
  <c r="H68" i="1"/>
  <c r="I56" i="1" l="1"/>
  <c r="C82" i="1" s="1"/>
  <c r="J6" i="1"/>
  <c r="H88" i="1" s="1"/>
  <c r="G88" i="1"/>
  <c r="J56" i="1"/>
  <c r="D82" i="1" s="1"/>
  <c r="I50" i="1"/>
  <c r="C81" i="1" s="1"/>
  <c r="I68" i="1"/>
  <c r="J68" i="1" s="1"/>
  <c r="I8" i="1"/>
  <c r="J8" i="1" l="1"/>
  <c r="J4" i="1" s="1"/>
  <c r="H80" i="1" s="1"/>
  <c r="I69" i="1"/>
  <c r="I57" i="1" s="1"/>
  <c r="G81" i="1" s="1"/>
  <c r="G89" i="1"/>
  <c r="G90" i="1" s="1"/>
  <c r="I4" i="1"/>
  <c r="G80" i="1" s="1"/>
  <c r="J69" i="1"/>
  <c r="H89" i="1"/>
  <c r="H90" i="1" s="1"/>
  <c r="C80" i="1"/>
  <c r="C83" i="1"/>
  <c r="D80" i="1" l="1"/>
  <c r="J75" i="1"/>
  <c r="C84" i="1"/>
  <c r="I75" i="1"/>
  <c r="J57" i="1"/>
  <c r="H81" i="1" s="1"/>
  <c r="H82" i="1" s="1"/>
  <c r="D84" i="1"/>
  <c r="D87" i="1" s="1"/>
  <c r="G82" i="1"/>
  <c r="C87" i="1"/>
</calcChain>
</file>

<file path=xl/sharedStrings.xml><?xml version="1.0" encoding="utf-8"?>
<sst xmlns="http://schemas.openxmlformats.org/spreadsheetml/2006/main" count="240" uniqueCount="74">
  <si>
    <t>Задача 1</t>
  </si>
  <si>
    <t>Задача 3</t>
  </si>
  <si>
    <t>Задача 5</t>
  </si>
  <si>
    <t>Перевод на англ.язык</t>
  </si>
  <si>
    <t>Содействие и консультирование персонала АЭС "Бушер" во время миссии OSART</t>
  </si>
  <si>
    <t>Работа на площадке во время миссии OSART (3 эксперта, 7 рабочих дней)</t>
  </si>
  <si>
    <t>Итого Задача 1</t>
  </si>
  <si>
    <t xml:space="preserve"> </t>
  </si>
  <si>
    <t>Итого Задача 3</t>
  </si>
  <si>
    <t>Итого Задача 5</t>
  </si>
  <si>
    <t xml:space="preserve"> Наименование задач</t>
  </si>
  <si>
    <t>2016 год</t>
  </si>
  <si>
    <t>2017 год</t>
  </si>
  <si>
    <t>Грейд специалистов</t>
  </si>
  <si>
    <t>7B</t>
  </si>
  <si>
    <t>6B</t>
  </si>
  <si>
    <t>9B</t>
  </si>
  <si>
    <t>Кол-во специалистов</t>
  </si>
  <si>
    <t>Оказание услуг</t>
  </si>
  <si>
    <t>РФ</t>
  </si>
  <si>
    <t>ИРИ</t>
  </si>
  <si>
    <t>Трудозатраты, чел*мес</t>
  </si>
  <si>
    <t>Итого:</t>
  </si>
  <si>
    <t>По задачам</t>
  </si>
  <si>
    <t>По годам</t>
  </si>
  <si>
    <t>расчет рабочего времени (часов в мес.)</t>
  </si>
  <si>
    <t>СПРАВОЧНО</t>
  </si>
  <si>
    <t>Расчет стоимости по ставке, евро</t>
  </si>
  <si>
    <t>Ставка, евро</t>
  </si>
  <si>
    <t>Описание работ</t>
  </si>
  <si>
    <t>Трудозатраты одного специалиста, чел/час</t>
  </si>
  <si>
    <t>Трудозатраты, чел/час</t>
  </si>
  <si>
    <t>Трудозатраты, чел/мес</t>
  </si>
  <si>
    <t>Семинар по методологии OSART для высшего руководства АЭС "Бушер" (Поставка 1)</t>
  </si>
  <si>
    <t>Задача 2.1</t>
  </si>
  <si>
    <t>Итого Задача 2.1</t>
  </si>
  <si>
    <t>Оценка областей OSART по отношению к стандартам МАГАТЭ по безопасности (Поставка 2.1)</t>
  </si>
  <si>
    <t>Экспертная оценка, коучинг и консультирование при проведении предоценки ЭБ для области "Менеджмент"</t>
  </si>
  <si>
    <t>Экспертная оценка, коучинг и консультирование при проведении предоценки ЭБ для области "Обучение и квалификация"</t>
  </si>
  <si>
    <t>Экспертная оценка, коучинг и консультирование при проведении предоценки ЭБ для области "Эксплуатация"</t>
  </si>
  <si>
    <t>Экспертная оценка, коучинг и консультирование при проведении предоценки ЭБ для области "Техническое обслуживание и ремонт"</t>
  </si>
  <si>
    <t>Экспертная оценка, коучинг и консультирование при проведении предоценки ЭБ для области "Техническая поддержка"</t>
  </si>
  <si>
    <t>Экспертная оценка, коучинг и консультирование при проведении предоценки ЭБ для области "Опыт эксплуатации"</t>
  </si>
  <si>
    <t>Экспертная оценка, коучинг и консультирование при проведении предоценки ЭБ для области "Радиационная безопасность"</t>
  </si>
  <si>
    <t>Экспертная оценка, коучинг и консультирование при проведении предоценки ЭБ для области "Химические технологии"</t>
  </si>
  <si>
    <t>Экспертная оценка, коучинг и консультирование при проведении предоценки ЭБ для области "Противоаварийное планирование и реагирование"</t>
  </si>
  <si>
    <t>Экспертная оценка, коучинг и консультирование при проведении предоценки ЭБ для области "Управление тяжелыми авариями"</t>
  </si>
  <si>
    <t>Задача 2.2</t>
  </si>
  <si>
    <t>Итого Задача 2.2</t>
  </si>
  <si>
    <t>Интегрированный отчет по проведенным экспертным оценкам ЭБ в областях OSART (Поставка 2.2)</t>
  </si>
  <si>
    <t>10B</t>
  </si>
  <si>
    <t>Повторные визиты экспертов для мониторинга прогресса в подготовке к миссии OSART, содействие и консультации по разработки ППИ (Поставка 3)</t>
  </si>
  <si>
    <t>Задача 4.1</t>
  </si>
  <si>
    <t>Итого Задача 4.1</t>
  </si>
  <si>
    <t>Задача 4.2</t>
  </si>
  <si>
    <t>Итого Задача 4.2</t>
  </si>
  <si>
    <t>Содейстие и консультирование по подготовке ППИ (Поставка 4.2)</t>
  </si>
  <si>
    <t>Перевод и выпуск ППИ на английском языке (Поставка 4.1)</t>
  </si>
  <si>
    <t>РФ, час/мес.</t>
  </si>
  <si>
    <t>ИРИ, час/мес.</t>
  </si>
  <si>
    <t>принято</t>
  </si>
  <si>
    <t>Проведение семинара, коучинг и консультирование по тематике OSART во время семинара (2 эксперта/3 рабочих дня)</t>
  </si>
  <si>
    <t>Анализ документации, наблюдение на площадке, консультирование, оформление проекта Expert' Report (5 рабочих дней)</t>
  </si>
  <si>
    <t>Подбор исходной информации, разработка презентаций  семинара, разработка материалов для обучаемых, разработка практических занятий, изготовление комплекта материалов (5 рабочих дней)</t>
  </si>
  <si>
    <t>Разработка проекта отчета, сбор замечаний Заказчика, подготовка окончательной редакции (5 рабочих дней)</t>
  </si>
  <si>
    <t>Подготовка отчета (5 рабочих дней)</t>
  </si>
  <si>
    <t>Рассмотрение и утверждение отчетов</t>
  </si>
  <si>
    <t>Подготовка к экспертной оценке, разработка вопросника по оценке, анализ документации (7 рабочих дней)</t>
  </si>
  <si>
    <t>Подготовка визитов, анализ информации с площадки до визита (5 рабочих дней)</t>
  </si>
  <si>
    <t>OSART Cost calculation</t>
  </si>
  <si>
    <t>Рассмотрение прогресса по подготовке к OSART, оценка состояния, коучинг и консультирование на площадке, предварительная обработка данных (2 рабочих дня) содействие и консультации по разработки ППИ (2 рабочих дня)</t>
  </si>
  <si>
    <t>Перевод на англ.язык(10 рабочих дней)</t>
  </si>
  <si>
    <r>
      <t xml:space="preserve">Предоставление хороших практик по написанию ППИ и рассмотрение проекта ППИ на </t>
    </r>
    <r>
      <rPr>
        <i/>
        <sz val="11"/>
        <color rgb="FFFF0000"/>
        <rFont val="Arial"/>
        <family val="2"/>
      </rPr>
      <t>русском</t>
    </r>
    <r>
      <rPr>
        <i/>
        <sz val="11"/>
        <color theme="1"/>
        <rFont val="Arial"/>
        <family val="2"/>
        <charset val="204"/>
      </rPr>
      <t xml:space="preserve"> языке(5 рабочих дней)</t>
    </r>
  </si>
  <si>
    <t>Перевод на англ.язык(5 рабочих 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</si>
</sst>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11"/>
      <color rgb="FF7030A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vertical="top" wrapText="1"/>
    </xf>
    <xf numFmtId="16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3" fontId="4" fillId="4" borderId="3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2" fontId="4" fillId="4" borderId="2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4" fontId="1" fillId="5" borderId="1" xfId="0" applyNumberFormat="1" applyFont="1" applyFill="1" applyBorder="1" applyAlignment="1">
      <alignment vertical="top" wrapText="1"/>
    </xf>
    <xf numFmtId="3" fontId="5" fillId="5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3" fontId="3" fillId="3" borderId="5" xfId="0" applyNumberFormat="1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3" fontId="4" fillId="4" borderId="3" xfId="0" applyNumberFormat="1" applyFont="1" applyFill="1" applyBorder="1" applyAlignment="1">
      <alignment vertical="top" wrapText="1"/>
    </xf>
    <xf numFmtId="0" fontId="5" fillId="5" borderId="6" xfId="0" applyFont="1" applyFill="1" applyBorder="1" applyAlignment="1">
      <alignment horizontal="center" vertical="top" wrapText="1"/>
    </xf>
    <xf numFmtId="3" fontId="5" fillId="5" borderId="6" xfId="0" applyNumberFormat="1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right" vertical="top" wrapText="1"/>
    </xf>
    <xf numFmtId="0" fontId="1" fillId="5" borderId="6" xfId="0" applyFont="1" applyFill="1" applyBorder="1" applyAlignment="1">
      <alignment horizontal="right" vertical="top" wrapText="1"/>
    </xf>
    <xf numFmtId="4" fontId="1" fillId="5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3" fontId="1" fillId="3" borderId="3" xfId="0" applyNumberFormat="1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3" fontId="3" fillId="3" borderId="3" xfId="0" applyNumberFormat="1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4" fontId="1" fillId="2" borderId="2" xfId="0" applyNumberFormat="1" applyFont="1" applyFill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2" fontId="10" fillId="0" borderId="0" xfId="0" applyNumberFormat="1" applyFont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2" fontId="3" fillId="0" borderId="0" xfId="0" applyNumberFormat="1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4" fillId="4" borderId="2" xfId="0" applyNumberFormat="1" applyFont="1" applyFill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7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view="pageBreakPreview" zoomScale="70" zoomScaleNormal="85" zoomScaleSheetLayoutView="70" workbookViewId="0">
      <selection activeCell="K84" sqref="K84"/>
    </sheetView>
  </sheetViews>
  <sheetFormatPr defaultColWidth="9" defaultRowHeight="14.25" x14ac:dyDescent="0.25"/>
  <cols>
    <col min="1" max="1" width="12.28515625" style="1" customWidth="1"/>
    <col min="2" max="2" width="48.42578125" style="1" customWidth="1"/>
    <col min="3" max="3" width="17" style="1" customWidth="1"/>
    <col min="4" max="5" width="16.7109375" style="1" customWidth="1"/>
    <col min="6" max="6" width="16.7109375" style="99" customWidth="1"/>
    <col min="7" max="7" width="20" style="1" customWidth="1"/>
    <col min="8" max="8" width="17.42578125" style="1" customWidth="1"/>
    <col min="9" max="9" width="16.28515625" style="1" bestFit="1" customWidth="1"/>
    <col min="10" max="10" width="12.85546875" style="3" customWidth="1"/>
    <col min="11" max="11" width="64" style="1" customWidth="1"/>
    <col min="12" max="12" width="40.140625" style="1" hidden="1" customWidth="1"/>
    <col min="13" max="13" width="17.140625" style="1" hidden="1" customWidth="1"/>
    <col min="14" max="14" width="16.7109375" style="1" hidden="1" customWidth="1"/>
    <col min="15" max="19" width="9" style="1" hidden="1" customWidth="1"/>
    <col min="20" max="21" width="9" style="1" customWidth="1"/>
    <col min="22" max="16384" width="9" style="1"/>
  </cols>
  <sheetData>
    <row r="1" spans="1:19" ht="15" x14ac:dyDescent="0.25">
      <c r="A1" s="4"/>
      <c r="B1" s="2" t="s">
        <v>69</v>
      </c>
      <c r="C1" s="5"/>
      <c r="D1" s="5"/>
      <c r="E1" s="5"/>
      <c r="F1" s="90"/>
      <c r="G1" s="6"/>
    </row>
    <row r="2" spans="1:19" x14ac:dyDescent="0.25">
      <c r="A2" s="4"/>
      <c r="B2" s="7"/>
      <c r="C2" s="7"/>
      <c r="D2" s="7"/>
      <c r="E2" s="7"/>
      <c r="F2" s="91"/>
    </row>
    <row r="3" spans="1:19" ht="60" x14ac:dyDescent="0.25">
      <c r="A3" s="113" t="s">
        <v>10</v>
      </c>
      <c r="B3" s="113"/>
      <c r="C3" s="8" t="s">
        <v>17</v>
      </c>
      <c r="D3" s="8" t="s">
        <v>13</v>
      </c>
      <c r="E3" s="9" t="s">
        <v>28</v>
      </c>
      <c r="F3" s="8" t="s">
        <v>18</v>
      </c>
      <c r="G3" s="10" t="s">
        <v>30</v>
      </c>
      <c r="H3" s="10" t="s">
        <v>31</v>
      </c>
      <c r="I3" s="11" t="s">
        <v>32</v>
      </c>
      <c r="J3" s="12" t="s">
        <v>27</v>
      </c>
      <c r="K3" s="120" t="s">
        <v>29</v>
      </c>
      <c r="L3" s="120"/>
      <c r="M3" s="120"/>
      <c r="N3" s="120"/>
      <c r="O3" s="120"/>
      <c r="P3" s="120"/>
      <c r="Q3" s="120"/>
      <c r="R3" s="120"/>
      <c r="S3" s="120"/>
    </row>
    <row r="4" spans="1:19" ht="15" x14ac:dyDescent="0.25">
      <c r="A4" s="13" t="s">
        <v>7</v>
      </c>
      <c r="B4" s="14"/>
      <c r="C4" s="14"/>
      <c r="D4" s="15" t="s">
        <v>11</v>
      </c>
      <c r="E4" s="16"/>
      <c r="F4" s="92"/>
      <c r="G4" s="14"/>
      <c r="H4" s="17"/>
      <c r="I4" s="18">
        <f>I8+I50+I56</f>
        <v>10.812539184952982</v>
      </c>
      <c r="J4" s="100">
        <f>J8+J50+J56</f>
        <v>157077.45956112858</v>
      </c>
      <c r="K4" s="121"/>
      <c r="L4" s="121"/>
      <c r="M4" s="121"/>
      <c r="N4" s="121"/>
      <c r="O4" s="121"/>
      <c r="P4" s="121"/>
      <c r="Q4" s="121"/>
      <c r="R4" s="121"/>
      <c r="S4" s="121"/>
    </row>
    <row r="5" spans="1:19" x14ac:dyDescent="0.25">
      <c r="A5" s="113" t="s">
        <v>0</v>
      </c>
      <c r="B5" s="114" t="s">
        <v>33</v>
      </c>
      <c r="C5" s="20"/>
      <c r="D5" s="33"/>
      <c r="E5" s="34"/>
      <c r="F5" s="20"/>
      <c r="G5" s="22"/>
      <c r="H5" s="23"/>
      <c r="I5" s="24"/>
      <c r="J5" s="25"/>
      <c r="K5" s="122"/>
      <c r="L5" s="123"/>
      <c r="M5" s="123"/>
      <c r="N5" s="123"/>
      <c r="O5" s="123"/>
      <c r="P5" s="123"/>
      <c r="Q5" s="123"/>
      <c r="R5" s="123"/>
      <c r="S5" s="124"/>
    </row>
    <row r="6" spans="1:19" ht="20.25" customHeight="1" x14ac:dyDescent="0.25">
      <c r="A6" s="113"/>
      <c r="B6" s="114"/>
      <c r="C6" s="20">
        <v>2</v>
      </c>
      <c r="D6" s="20" t="s">
        <v>14</v>
      </c>
      <c r="E6" s="21">
        <v>16426</v>
      </c>
      <c r="F6" s="20" t="s">
        <v>19</v>
      </c>
      <c r="G6" s="22">
        <v>0</v>
      </c>
      <c r="H6" s="23">
        <f>C6*G6</f>
        <v>0</v>
      </c>
      <c r="I6" s="24">
        <f>H6/$M$80</f>
        <v>0</v>
      </c>
      <c r="J6" s="25">
        <f>I6*E6</f>
        <v>0</v>
      </c>
      <c r="K6" s="119" t="s">
        <v>63</v>
      </c>
      <c r="L6" s="119"/>
      <c r="M6" s="119"/>
      <c r="N6" s="119"/>
      <c r="O6" s="119"/>
      <c r="P6" s="119"/>
      <c r="Q6" s="119"/>
      <c r="R6" s="119"/>
      <c r="S6" s="119"/>
    </row>
    <row r="7" spans="1:19" ht="21" customHeight="1" x14ac:dyDescent="0.25">
      <c r="A7" s="113"/>
      <c r="B7" s="114"/>
      <c r="C7" s="35">
        <v>2</v>
      </c>
      <c r="D7" s="20" t="s">
        <v>14</v>
      </c>
      <c r="E7" s="21">
        <v>18793</v>
      </c>
      <c r="F7" s="94" t="s">
        <v>20</v>
      </c>
      <c r="G7" s="36">
        <v>33</v>
      </c>
      <c r="H7" s="37">
        <f>C7*G7</f>
        <v>66</v>
      </c>
      <c r="I7" s="38">
        <f>H7/$N$80</f>
        <v>0.45517241379310347</v>
      </c>
      <c r="J7" s="39">
        <f t="shared" ref="J7" si="0">I7*E7</f>
        <v>8554.0551724137931</v>
      </c>
      <c r="K7" s="119" t="s">
        <v>61</v>
      </c>
      <c r="L7" s="119"/>
      <c r="M7" s="119"/>
      <c r="N7" s="119"/>
      <c r="O7" s="119"/>
      <c r="P7" s="119"/>
      <c r="Q7" s="119"/>
      <c r="R7" s="119"/>
      <c r="S7" s="119"/>
    </row>
    <row r="8" spans="1:19" ht="15" x14ac:dyDescent="0.25">
      <c r="A8" s="113"/>
      <c r="B8" s="26" t="s">
        <v>6</v>
      </c>
      <c r="C8" s="27"/>
      <c r="D8" s="27"/>
      <c r="E8" s="28"/>
      <c r="F8" s="93"/>
      <c r="G8" s="29"/>
      <c r="H8" s="30"/>
      <c r="I8" s="31">
        <f>SUM(I6:I7)</f>
        <v>0.45517241379310347</v>
      </c>
      <c r="J8" s="32">
        <f>SUM(J6:J7)</f>
        <v>8554.0551724137931</v>
      </c>
      <c r="K8" s="125"/>
      <c r="L8" s="125"/>
      <c r="M8" s="125"/>
      <c r="N8" s="125"/>
      <c r="O8" s="125"/>
      <c r="P8" s="125"/>
      <c r="Q8" s="125"/>
      <c r="R8" s="125"/>
      <c r="S8" s="125"/>
    </row>
    <row r="9" spans="1:19" ht="45" x14ac:dyDescent="0.25">
      <c r="A9" s="113" t="s">
        <v>34</v>
      </c>
      <c r="B9" s="40" t="s">
        <v>36</v>
      </c>
      <c r="C9" s="41"/>
      <c r="D9" s="41"/>
      <c r="E9" s="42"/>
      <c r="F9" s="51"/>
      <c r="G9" s="22"/>
      <c r="H9" s="23"/>
      <c r="I9" s="43"/>
      <c r="J9" s="25"/>
      <c r="K9" s="125"/>
      <c r="L9" s="125"/>
      <c r="M9" s="125"/>
      <c r="N9" s="125"/>
      <c r="O9" s="125"/>
      <c r="P9" s="125"/>
      <c r="Q9" s="125"/>
      <c r="R9" s="125"/>
      <c r="S9" s="125"/>
    </row>
    <row r="10" spans="1:19" ht="15.75" customHeight="1" x14ac:dyDescent="0.25">
      <c r="A10" s="113"/>
      <c r="B10" s="106" t="s">
        <v>37</v>
      </c>
      <c r="C10" s="105">
        <v>1</v>
      </c>
      <c r="D10" s="20" t="s">
        <v>14</v>
      </c>
      <c r="E10" s="21">
        <v>16426</v>
      </c>
      <c r="F10" s="51" t="s">
        <v>19</v>
      </c>
      <c r="G10" s="44">
        <v>0</v>
      </c>
      <c r="H10" s="45">
        <f>C10*G10</f>
        <v>0</v>
      </c>
      <c r="I10" s="24">
        <f>H10/$M$80</f>
        <v>0</v>
      </c>
      <c r="J10" s="46">
        <f>I10*E10</f>
        <v>0</v>
      </c>
      <c r="K10" s="102" t="s">
        <v>67</v>
      </c>
      <c r="L10" s="103"/>
      <c r="M10" s="103"/>
      <c r="N10" s="103"/>
      <c r="O10" s="103"/>
      <c r="P10" s="103"/>
      <c r="Q10" s="103"/>
      <c r="R10" s="103"/>
      <c r="S10" s="104"/>
    </row>
    <row r="11" spans="1:19" ht="15" customHeight="1" x14ac:dyDescent="0.25">
      <c r="A11" s="113"/>
      <c r="B11" s="107"/>
      <c r="C11" s="105"/>
      <c r="D11" s="20" t="s">
        <v>14</v>
      </c>
      <c r="E11" s="47">
        <v>18793</v>
      </c>
      <c r="F11" s="94" t="s">
        <v>20</v>
      </c>
      <c r="G11" s="36">
        <v>54</v>
      </c>
      <c r="H11" s="37">
        <f>C10*G11</f>
        <v>54</v>
      </c>
      <c r="I11" s="38">
        <f>H11/$N$80</f>
        <v>0.3724137931034483</v>
      </c>
      <c r="J11" s="39">
        <f t="shared" ref="J11:J47" si="1">I11*E11</f>
        <v>6998.7724137931036</v>
      </c>
      <c r="K11" s="102" t="s">
        <v>62</v>
      </c>
      <c r="L11" s="103"/>
      <c r="M11" s="103"/>
      <c r="N11" s="103"/>
      <c r="O11" s="103"/>
      <c r="P11" s="103"/>
      <c r="Q11" s="103"/>
      <c r="R11" s="103"/>
      <c r="S11" s="104"/>
    </row>
    <row r="12" spans="1:19" s="48" customFormat="1" ht="15" customHeight="1" x14ac:dyDescent="0.25">
      <c r="A12" s="113"/>
      <c r="B12" s="108"/>
      <c r="C12" s="105">
        <v>1</v>
      </c>
      <c r="D12" s="20" t="s">
        <v>14</v>
      </c>
      <c r="E12" s="21">
        <v>16426</v>
      </c>
      <c r="F12" s="51" t="s">
        <v>19</v>
      </c>
      <c r="G12" s="44">
        <v>0</v>
      </c>
      <c r="H12" s="45">
        <f>C12*G12</f>
        <v>0</v>
      </c>
      <c r="I12" s="24">
        <f>H12/$M$80</f>
        <v>0</v>
      </c>
      <c r="J12" s="46">
        <f>I12*E12</f>
        <v>0</v>
      </c>
      <c r="K12" s="102" t="s">
        <v>67</v>
      </c>
      <c r="L12" s="103"/>
      <c r="M12" s="103"/>
      <c r="N12" s="103"/>
      <c r="O12" s="103"/>
      <c r="P12" s="103"/>
      <c r="Q12" s="103"/>
      <c r="R12" s="103"/>
      <c r="S12" s="104"/>
    </row>
    <row r="13" spans="1:19" ht="15" customHeight="1" x14ac:dyDescent="0.25">
      <c r="A13" s="113"/>
      <c r="B13" s="109"/>
      <c r="C13" s="105"/>
      <c r="D13" s="20" t="s">
        <v>14</v>
      </c>
      <c r="E13" s="47">
        <v>18793</v>
      </c>
      <c r="F13" s="94" t="s">
        <v>20</v>
      </c>
      <c r="G13" s="36">
        <v>54</v>
      </c>
      <c r="H13" s="37">
        <f>C12*G13</f>
        <v>54</v>
      </c>
      <c r="I13" s="38">
        <f>H13/$N$80</f>
        <v>0.3724137931034483</v>
      </c>
      <c r="J13" s="39">
        <f t="shared" ref="J13" si="2">I13*E13</f>
        <v>6998.7724137931036</v>
      </c>
      <c r="K13" s="102" t="s">
        <v>62</v>
      </c>
      <c r="L13" s="103"/>
      <c r="M13" s="103"/>
      <c r="N13" s="103"/>
      <c r="O13" s="103"/>
      <c r="P13" s="103"/>
      <c r="Q13" s="103"/>
      <c r="R13" s="103"/>
      <c r="S13" s="104"/>
    </row>
    <row r="14" spans="1:19" ht="15" customHeight="1" x14ac:dyDescent="0.25">
      <c r="A14" s="113"/>
      <c r="B14" s="106" t="s">
        <v>38</v>
      </c>
      <c r="C14" s="105">
        <v>1</v>
      </c>
      <c r="D14" s="20" t="s">
        <v>14</v>
      </c>
      <c r="E14" s="21">
        <v>16426</v>
      </c>
      <c r="F14" s="51" t="s">
        <v>19</v>
      </c>
      <c r="G14" s="44">
        <v>0</v>
      </c>
      <c r="H14" s="45">
        <f>C14*G14</f>
        <v>0</v>
      </c>
      <c r="I14" s="24">
        <f>H14/$M$80</f>
        <v>0</v>
      </c>
      <c r="J14" s="46">
        <f t="shared" si="1"/>
        <v>0</v>
      </c>
      <c r="K14" s="102" t="s">
        <v>67</v>
      </c>
      <c r="L14" s="103"/>
      <c r="M14" s="103"/>
      <c r="N14" s="103"/>
      <c r="O14" s="103"/>
      <c r="P14" s="103"/>
      <c r="Q14" s="103"/>
      <c r="R14" s="103"/>
      <c r="S14" s="104"/>
    </row>
    <row r="15" spans="1:19" ht="15" customHeight="1" x14ac:dyDescent="0.25">
      <c r="A15" s="113"/>
      <c r="B15" s="107"/>
      <c r="C15" s="105"/>
      <c r="D15" s="20" t="s">
        <v>14</v>
      </c>
      <c r="E15" s="47">
        <v>18793</v>
      </c>
      <c r="F15" s="94" t="s">
        <v>20</v>
      </c>
      <c r="G15" s="36">
        <v>54</v>
      </c>
      <c r="H15" s="37">
        <f>C14*G15</f>
        <v>54</v>
      </c>
      <c r="I15" s="38">
        <f>H15/$N$80</f>
        <v>0.3724137931034483</v>
      </c>
      <c r="J15" s="39">
        <f t="shared" si="1"/>
        <v>6998.7724137931036</v>
      </c>
      <c r="K15" s="102" t="s">
        <v>62</v>
      </c>
      <c r="L15" s="103"/>
      <c r="M15" s="103"/>
      <c r="N15" s="103"/>
      <c r="O15" s="103"/>
      <c r="P15" s="103"/>
      <c r="Q15" s="103"/>
      <c r="R15" s="103"/>
      <c r="S15" s="104"/>
    </row>
    <row r="16" spans="1:19" ht="15" customHeight="1" x14ac:dyDescent="0.25">
      <c r="A16" s="113"/>
      <c r="B16" s="108"/>
      <c r="C16" s="105">
        <v>1</v>
      </c>
      <c r="D16" s="20" t="s">
        <v>16</v>
      </c>
      <c r="E16" s="47">
        <v>11541</v>
      </c>
      <c r="F16" s="51" t="s">
        <v>19</v>
      </c>
      <c r="G16" s="44">
        <v>0</v>
      </c>
      <c r="H16" s="45">
        <f>C16*G16</f>
        <v>0</v>
      </c>
      <c r="I16" s="24">
        <f>H16/$M$80</f>
        <v>0</v>
      </c>
      <c r="J16" s="46">
        <f t="shared" ref="J16:J17" si="3">I16*E16</f>
        <v>0</v>
      </c>
      <c r="K16" s="102" t="s">
        <v>67</v>
      </c>
      <c r="L16" s="103"/>
      <c r="M16" s="103"/>
      <c r="N16" s="103"/>
      <c r="O16" s="103"/>
      <c r="P16" s="103"/>
      <c r="Q16" s="103"/>
      <c r="R16" s="103"/>
      <c r="S16" s="104"/>
    </row>
    <row r="17" spans="1:19" ht="15" customHeight="1" x14ac:dyDescent="0.25">
      <c r="A17" s="113"/>
      <c r="B17" s="109"/>
      <c r="C17" s="105"/>
      <c r="D17" s="20" t="s">
        <v>16</v>
      </c>
      <c r="E17" s="47">
        <v>13534</v>
      </c>
      <c r="F17" s="94" t="s">
        <v>20</v>
      </c>
      <c r="G17" s="36">
        <v>54</v>
      </c>
      <c r="H17" s="37">
        <f>C16*G17</f>
        <v>54</v>
      </c>
      <c r="I17" s="38">
        <f>H17/$N$80</f>
        <v>0.3724137931034483</v>
      </c>
      <c r="J17" s="39">
        <f t="shared" si="3"/>
        <v>5040.248275862069</v>
      </c>
      <c r="K17" s="102" t="s">
        <v>62</v>
      </c>
      <c r="L17" s="103"/>
      <c r="M17" s="103"/>
      <c r="N17" s="103"/>
      <c r="O17" s="103"/>
      <c r="P17" s="103"/>
      <c r="Q17" s="103"/>
      <c r="R17" s="103"/>
      <c r="S17" s="104"/>
    </row>
    <row r="18" spans="1:19" ht="15" customHeight="1" x14ac:dyDescent="0.25">
      <c r="A18" s="113"/>
      <c r="B18" s="106" t="s">
        <v>39</v>
      </c>
      <c r="C18" s="105">
        <v>1</v>
      </c>
      <c r="D18" s="20" t="s">
        <v>14</v>
      </c>
      <c r="E18" s="21">
        <v>16426</v>
      </c>
      <c r="F18" s="51" t="s">
        <v>19</v>
      </c>
      <c r="G18" s="44">
        <v>0</v>
      </c>
      <c r="H18" s="45">
        <f>C18*G18</f>
        <v>0</v>
      </c>
      <c r="I18" s="24">
        <f>H18/$M$80</f>
        <v>0</v>
      </c>
      <c r="J18" s="46">
        <f t="shared" si="1"/>
        <v>0</v>
      </c>
      <c r="K18" s="102" t="s">
        <v>67</v>
      </c>
      <c r="L18" s="103"/>
      <c r="M18" s="103"/>
      <c r="N18" s="103"/>
      <c r="O18" s="103"/>
      <c r="P18" s="103"/>
      <c r="Q18" s="103"/>
      <c r="R18" s="103"/>
      <c r="S18" s="104"/>
    </row>
    <row r="19" spans="1:19" ht="15" customHeight="1" x14ac:dyDescent="0.25">
      <c r="A19" s="113"/>
      <c r="B19" s="107"/>
      <c r="C19" s="105"/>
      <c r="D19" s="20" t="s">
        <v>14</v>
      </c>
      <c r="E19" s="47">
        <v>18793</v>
      </c>
      <c r="F19" s="94" t="s">
        <v>20</v>
      </c>
      <c r="G19" s="36">
        <v>54</v>
      </c>
      <c r="H19" s="37">
        <f>C18*G19</f>
        <v>54</v>
      </c>
      <c r="I19" s="38">
        <f>H19/$N$80</f>
        <v>0.3724137931034483</v>
      </c>
      <c r="J19" s="39">
        <f t="shared" si="1"/>
        <v>6998.7724137931036</v>
      </c>
      <c r="K19" s="102" t="s">
        <v>62</v>
      </c>
      <c r="L19" s="103"/>
      <c r="M19" s="103"/>
      <c r="N19" s="103"/>
      <c r="O19" s="103"/>
      <c r="P19" s="103"/>
      <c r="Q19" s="103"/>
      <c r="R19" s="103"/>
      <c r="S19" s="104"/>
    </row>
    <row r="20" spans="1:19" ht="15" customHeight="1" x14ac:dyDescent="0.25">
      <c r="A20" s="113"/>
      <c r="B20" s="108"/>
      <c r="C20" s="105">
        <v>1</v>
      </c>
      <c r="D20" s="20" t="s">
        <v>16</v>
      </c>
      <c r="E20" s="47">
        <v>11541</v>
      </c>
      <c r="F20" s="51" t="s">
        <v>19</v>
      </c>
      <c r="G20" s="44">
        <v>0</v>
      </c>
      <c r="H20" s="45">
        <f>C20*G20</f>
        <v>0</v>
      </c>
      <c r="I20" s="24">
        <f>H20/$M$80</f>
        <v>0</v>
      </c>
      <c r="J20" s="46">
        <f t="shared" ref="J20:J21" si="4">I20*E20</f>
        <v>0</v>
      </c>
      <c r="K20" s="102" t="s">
        <v>67</v>
      </c>
      <c r="L20" s="103"/>
      <c r="M20" s="103"/>
      <c r="N20" s="103"/>
      <c r="O20" s="103"/>
      <c r="P20" s="103"/>
      <c r="Q20" s="103"/>
      <c r="R20" s="103"/>
      <c r="S20" s="104"/>
    </row>
    <row r="21" spans="1:19" ht="15" customHeight="1" x14ac:dyDescent="0.25">
      <c r="A21" s="113"/>
      <c r="B21" s="109"/>
      <c r="C21" s="105"/>
      <c r="D21" s="20" t="s">
        <v>16</v>
      </c>
      <c r="E21" s="47">
        <v>13534</v>
      </c>
      <c r="F21" s="94" t="s">
        <v>20</v>
      </c>
      <c r="G21" s="36">
        <v>54</v>
      </c>
      <c r="H21" s="37">
        <f>C20*G21</f>
        <v>54</v>
      </c>
      <c r="I21" s="38">
        <f>H21/$N$80</f>
        <v>0.3724137931034483</v>
      </c>
      <c r="J21" s="39">
        <f t="shared" si="4"/>
        <v>5040.248275862069</v>
      </c>
      <c r="K21" s="102" t="s">
        <v>62</v>
      </c>
      <c r="L21" s="103"/>
      <c r="M21" s="103"/>
      <c r="N21" s="103"/>
      <c r="O21" s="103"/>
      <c r="P21" s="103"/>
      <c r="Q21" s="103"/>
      <c r="R21" s="103"/>
      <c r="S21" s="104"/>
    </row>
    <row r="22" spans="1:19" ht="15" customHeight="1" x14ac:dyDescent="0.25">
      <c r="A22" s="113"/>
      <c r="B22" s="106" t="s">
        <v>40</v>
      </c>
      <c r="C22" s="105">
        <v>1</v>
      </c>
      <c r="D22" s="20" t="s">
        <v>16</v>
      </c>
      <c r="E22" s="47">
        <v>11541</v>
      </c>
      <c r="F22" s="51" t="s">
        <v>19</v>
      </c>
      <c r="G22" s="44">
        <v>0</v>
      </c>
      <c r="H22" s="45">
        <f>C22*G22</f>
        <v>0</v>
      </c>
      <c r="I22" s="24">
        <f>H22/$M$80</f>
        <v>0</v>
      </c>
      <c r="J22" s="46">
        <f t="shared" si="1"/>
        <v>0</v>
      </c>
      <c r="K22" s="102" t="s">
        <v>67</v>
      </c>
      <c r="L22" s="103"/>
      <c r="M22" s="103"/>
      <c r="N22" s="103"/>
      <c r="O22" s="103"/>
      <c r="P22" s="103"/>
      <c r="Q22" s="103"/>
      <c r="R22" s="103"/>
      <c r="S22" s="104"/>
    </row>
    <row r="23" spans="1:19" ht="15" customHeight="1" x14ac:dyDescent="0.25">
      <c r="A23" s="113"/>
      <c r="B23" s="107"/>
      <c r="C23" s="105"/>
      <c r="D23" s="20" t="s">
        <v>16</v>
      </c>
      <c r="E23" s="47">
        <v>13534</v>
      </c>
      <c r="F23" s="94" t="s">
        <v>20</v>
      </c>
      <c r="G23" s="36">
        <v>54</v>
      </c>
      <c r="H23" s="37">
        <f>C22*G23</f>
        <v>54</v>
      </c>
      <c r="I23" s="38">
        <f>H23/$N$80</f>
        <v>0.3724137931034483</v>
      </c>
      <c r="J23" s="39">
        <f t="shared" si="1"/>
        <v>5040.248275862069</v>
      </c>
      <c r="K23" s="102" t="s">
        <v>62</v>
      </c>
      <c r="L23" s="103"/>
      <c r="M23" s="103"/>
      <c r="N23" s="103"/>
      <c r="O23" s="103"/>
      <c r="P23" s="103"/>
      <c r="Q23" s="103"/>
      <c r="R23" s="103"/>
      <c r="S23" s="104"/>
    </row>
    <row r="24" spans="1:19" ht="15" customHeight="1" x14ac:dyDescent="0.25">
      <c r="A24" s="113"/>
      <c r="B24" s="108"/>
      <c r="C24" s="105">
        <v>1</v>
      </c>
      <c r="D24" s="20" t="s">
        <v>16</v>
      </c>
      <c r="E24" s="47">
        <v>11541</v>
      </c>
      <c r="F24" s="51" t="s">
        <v>19</v>
      </c>
      <c r="G24" s="44">
        <v>0</v>
      </c>
      <c r="H24" s="45">
        <f>C24*G24</f>
        <v>0</v>
      </c>
      <c r="I24" s="24">
        <f>H24/$M$80</f>
        <v>0</v>
      </c>
      <c r="J24" s="46">
        <f t="shared" ref="J24:J25" si="5">I24*E24</f>
        <v>0</v>
      </c>
      <c r="K24" s="102" t="s">
        <v>67</v>
      </c>
      <c r="L24" s="103"/>
      <c r="M24" s="103"/>
      <c r="N24" s="103"/>
      <c r="O24" s="103"/>
      <c r="P24" s="103"/>
      <c r="Q24" s="103"/>
      <c r="R24" s="103"/>
      <c r="S24" s="104"/>
    </row>
    <row r="25" spans="1:19" ht="15" customHeight="1" x14ac:dyDescent="0.25">
      <c r="A25" s="113"/>
      <c r="B25" s="109"/>
      <c r="C25" s="105"/>
      <c r="D25" s="20" t="s">
        <v>16</v>
      </c>
      <c r="E25" s="47">
        <v>13534</v>
      </c>
      <c r="F25" s="94" t="s">
        <v>20</v>
      </c>
      <c r="G25" s="36">
        <v>54</v>
      </c>
      <c r="H25" s="37">
        <f>C24*G25</f>
        <v>54</v>
      </c>
      <c r="I25" s="38">
        <f>H25/$N$80</f>
        <v>0.3724137931034483</v>
      </c>
      <c r="J25" s="39">
        <f t="shared" si="5"/>
        <v>5040.248275862069</v>
      </c>
      <c r="K25" s="102" t="s">
        <v>62</v>
      </c>
      <c r="L25" s="103"/>
      <c r="M25" s="103"/>
      <c r="N25" s="103"/>
      <c r="O25" s="103"/>
      <c r="P25" s="103"/>
      <c r="Q25" s="103"/>
      <c r="R25" s="103"/>
      <c r="S25" s="104"/>
    </row>
    <row r="26" spans="1:19" ht="15" customHeight="1" x14ac:dyDescent="0.25">
      <c r="A26" s="113"/>
      <c r="B26" s="106" t="s">
        <v>41</v>
      </c>
      <c r="C26" s="105">
        <v>1</v>
      </c>
      <c r="D26" s="20" t="s">
        <v>16</v>
      </c>
      <c r="E26" s="47">
        <v>11541</v>
      </c>
      <c r="F26" s="51" t="s">
        <v>19</v>
      </c>
      <c r="G26" s="44">
        <v>0</v>
      </c>
      <c r="H26" s="45">
        <f>C26*G26</f>
        <v>0</v>
      </c>
      <c r="I26" s="24">
        <f>H26/$M$80</f>
        <v>0</v>
      </c>
      <c r="J26" s="46">
        <f t="shared" si="1"/>
        <v>0</v>
      </c>
      <c r="K26" s="102" t="s">
        <v>67</v>
      </c>
      <c r="L26" s="103"/>
      <c r="M26" s="103"/>
      <c r="N26" s="103"/>
      <c r="O26" s="103"/>
      <c r="P26" s="103"/>
      <c r="Q26" s="103"/>
      <c r="R26" s="103"/>
      <c r="S26" s="104"/>
    </row>
    <row r="27" spans="1:19" ht="15" customHeight="1" x14ac:dyDescent="0.25">
      <c r="A27" s="113"/>
      <c r="B27" s="107"/>
      <c r="C27" s="105"/>
      <c r="D27" s="20" t="s">
        <v>16</v>
      </c>
      <c r="E27" s="47">
        <v>13534</v>
      </c>
      <c r="F27" s="94" t="s">
        <v>20</v>
      </c>
      <c r="G27" s="36">
        <v>54</v>
      </c>
      <c r="H27" s="37">
        <f>C26*G27</f>
        <v>54</v>
      </c>
      <c r="I27" s="38">
        <f>H27/$N$80</f>
        <v>0.3724137931034483</v>
      </c>
      <c r="J27" s="39">
        <f>I27*E27</f>
        <v>5040.248275862069</v>
      </c>
      <c r="K27" s="102" t="s">
        <v>62</v>
      </c>
      <c r="L27" s="103"/>
      <c r="M27" s="103"/>
      <c r="N27" s="103"/>
      <c r="O27" s="103"/>
      <c r="P27" s="103"/>
      <c r="Q27" s="103"/>
      <c r="R27" s="103"/>
      <c r="S27" s="104"/>
    </row>
    <row r="28" spans="1:19" ht="15" customHeight="1" x14ac:dyDescent="0.25">
      <c r="A28" s="113"/>
      <c r="B28" s="108"/>
      <c r="C28" s="105">
        <v>1</v>
      </c>
      <c r="D28" s="20" t="s">
        <v>16</v>
      </c>
      <c r="E28" s="47">
        <v>11541</v>
      </c>
      <c r="F28" s="51" t="s">
        <v>19</v>
      </c>
      <c r="G28" s="44">
        <v>0</v>
      </c>
      <c r="H28" s="45">
        <f>C28*G28</f>
        <v>0</v>
      </c>
      <c r="I28" s="24">
        <f>H28/$M$80</f>
        <v>0</v>
      </c>
      <c r="J28" s="46">
        <f t="shared" ref="J28" si="6">I28*E28</f>
        <v>0</v>
      </c>
      <c r="K28" s="102" t="s">
        <v>67</v>
      </c>
      <c r="L28" s="103"/>
      <c r="M28" s="103"/>
      <c r="N28" s="103"/>
      <c r="O28" s="103"/>
      <c r="P28" s="103"/>
      <c r="Q28" s="103"/>
      <c r="R28" s="103"/>
      <c r="S28" s="104"/>
    </row>
    <row r="29" spans="1:19" ht="15" customHeight="1" x14ac:dyDescent="0.25">
      <c r="A29" s="113"/>
      <c r="B29" s="109"/>
      <c r="C29" s="105"/>
      <c r="D29" s="20" t="s">
        <v>16</v>
      </c>
      <c r="E29" s="47">
        <v>13534</v>
      </c>
      <c r="F29" s="94" t="s">
        <v>20</v>
      </c>
      <c r="G29" s="36">
        <v>54</v>
      </c>
      <c r="H29" s="37">
        <f>C28*G29</f>
        <v>54</v>
      </c>
      <c r="I29" s="38">
        <f>H29/$N$80</f>
        <v>0.3724137931034483</v>
      </c>
      <c r="J29" s="39">
        <f>I29*E29</f>
        <v>5040.248275862069</v>
      </c>
      <c r="K29" s="102" t="s">
        <v>62</v>
      </c>
      <c r="L29" s="103"/>
      <c r="M29" s="103"/>
      <c r="N29" s="103"/>
      <c r="O29" s="103"/>
      <c r="P29" s="103"/>
      <c r="Q29" s="103"/>
      <c r="R29" s="103"/>
      <c r="S29" s="104"/>
    </row>
    <row r="30" spans="1:19" ht="15" customHeight="1" x14ac:dyDescent="0.25">
      <c r="A30" s="113"/>
      <c r="B30" s="106" t="s">
        <v>42</v>
      </c>
      <c r="C30" s="105">
        <v>1</v>
      </c>
      <c r="D30" s="20" t="s">
        <v>14</v>
      </c>
      <c r="E30" s="21">
        <v>16426</v>
      </c>
      <c r="F30" s="51" t="s">
        <v>19</v>
      </c>
      <c r="G30" s="44">
        <v>0</v>
      </c>
      <c r="H30" s="45">
        <f>C30*G30</f>
        <v>0</v>
      </c>
      <c r="I30" s="24">
        <f>H30/$M$80</f>
        <v>0</v>
      </c>
      <c r="J30" s="46">
        <f t="shared" si="1"/>
        <v>0</v>
      </c>
      <c r="K30" s="102" t="s">
        <v>67</v>
      </c>
      <c r="L30" s="103"/>
      <c r="M30" s="103"/>
      <c r="N30" s="103"/>
      <c r="O30" s="103"/>
      <c r="P30" s="103"/>
      <c r="Q30" s="103"/>
      <c r="R30" s="103"/>
      <c r="S30" s="104"/>
    </row>
    <row r="31" spans="1:19" ht="15" customHeight="1" x14ac:dyDescent="0.25">
      <c r="A31" s="113"/>
      <c r="B31" s="107"/>
      <c r="C31" s="105"/>
      <c r="D31" s="20" t="s">
        <v>14</v>
      </c>
      <c r="E31" s="47">
        <v>18793</v>
      </c>
      <c r="F31" s="94" t="s">
        <v>20</v>
      </c>
      <c r="G31" s="36">
        <v>54</v>
      </c>
      <c r="H31" s="37">
        <f>C30*G31</f>
        <v>54</v>
      </c>
      <c r="I31" s="38">
        <f>H31/$N$80</f>
        <v>0.3724137931034483</v>
      </c>
      <c r="J31" s="39">
        <f t="shared" si="1"/>
        <v>6998.7724137931036</v>
      </c>
      <c r="K31" s="102" t="s">
        <v>62</v>
      </c>
      <c r="L31" s="103"/>
      <c r="M31" s="103"/>
      <c r="N31" s="103"/>
      <c r="O31" s="103"/>
      <c r="P31" s="103"/>
      <c r="Q31" s="103"/>
      <c r="R31" s="103"/>
      <c r="S31" s="104"/>
    </row>
    <row r="32" spans="1:19" ht="15" customHeight="1" x14ac:dyDescent="0.25">
      <c r="A32" s="113"/>
      <c r="B32" s="108"/>
      <c r="C32" s="105">
        <v>1</v>
      </c>
      <c r="D32" s="20" t="s">
        <v>16</v>
      </c>
      <c r="E32" s="47">
        <v>11541</v>
      </c>
      <c r="F32" s="51" t="s">
        <v>19</v>
      </c>
      <c r="G32" s="44">
        <v>0</v>
      </c>
      <c r="H32" s="45">
        <f>C32*G32</f>
        <v>0</v>
      </c>
      <c r="I32" s="24">
        <f>H32/$M$80</f>
        <v>0</v>
      </c>
      <c r="J32" s="46">
        <f t="shared" ref="J32:J33" si="7">I32*E32</f>
        <v>0</v>
      </c>
      <c r="K32" s="102" t="s">
        <v>67</v>
      </c>
      <c r="L32" s="103"/>
      <c r="M32" s="103"/>
      <c r="N32" s="103"/>
      <c r="O32" s="103"/>
      <c r="P32" s="103"/>
      <c r="Q32" s="103"/>
      <c r="R32" s="103"/>
      <c r="S32" s="104"/>
    </row>
    <row r="33" spans="1:19" ht="15" customHeight="1" x14ac:dyDescent="0.25">
      <c r="A33" s="113"/>
      <c r="B33" s="109"/>
      <c r="C33" s="105"/>
      <c r="D33" s="20" t="s">
        <v>16</v>
      </c>
      <c r="E33" s="47">
        <v>13534</v>
      </c>
      <c r="F33" s="94" t="s">
        <v>20</v>
      </c>
      <c r="G33" s="36">
        <v>54</v>
      </c>
      <c r="H33" s="37">
        <f>C32*G33</f>
        <v>54</v>
      </c>
      <c r="I33" s="38">
        <f>H33/$N$80</f>
        <v>0.3724137931034483</v>
      </c>
      <c r="J33" s="39">
        <f t="shared" si="7"/>
        <v>5040.248275862069</v>
      </c>
      <c r="K33" s="102" t="s">
        <v>62</v>
      </c>
      <c r="L33" s="103"/>
      <c r="M33" s="103"/>
      <c r="N33" s="103"/>
      <c r="O33" s="103"/>
      <c r="P33" s="103"/>
      <c r="Q33" s="103"/>
      <c r="R33" s="103"/>
      <c r="S33" s="104"/>
    </row>
    <row r="34" spans="1:19" ht="15" customHeight="1" x14ac:dyDescent="0.25">
      <c r="A34" s="113"/>
      <c r="B34" s="106" t="s">
        <v>43</v>
      </c>
      <c r="C34" s="105">
        <v>1</v>
      </c>
      <c r="D34" s="20" t="s">
        <v>16</v>
      </c>
      <c r="E34" s="47">
        <v>11541</v>
      </c>
      <c r="F34" s="51" t="s">
        <v>19</v>
      </c>
      <c r="G34" s="44">
        <v>0</v>
      </c>
      <c r="H34" s="45">
        <f>C34*G34</f>
        <v>0</v>
      </c>
      <c r="I34" s="24">
        <f>H34/$M$80</f>
        <v>0</v>
      </c>
      <c r="J34" s="46">
        <f t="shared" si="1"/>
        <v>0</v>
      </c>
      <c r="K34" s="102" t="s">
        <v>67</v>
      </c>
      <c r="L34" s="103"/>
      <c r="M34" s="103"/>
      <c r="N34" s="103"/>
      <c r="O34" s="103"/>
      <c r="P34" s="103"/>
      <c r="Q34" s="103"/>
      <c r="R34" s="103"/>
      <c r="S34" s="104"/>
    </row>
    <row r="35" spans="1:19" ht="15" customHeight="1" x14ac:dyDescent="0.25">
      <c r="A35" s="113"/>
      <c r="B35" s="107"/>
      <c r="C35" s="105"/>
      <c r="D35" s="20" t="s">
        <v>16</v>
      </c>
      <c r="E35" s="47">
        <v>13534</v>
      </c>
      <c r="F35" s="94" t="s">
        <v>20</v>
      </c>
      <c r="G35" s="36">
        <v>54</v>
      </c>
      <c r="H35" s="37">
        <f>C34*G35</f>
        <v>54</v>
      </c>
      <c r="I35" s="38">
        <f>H35/$N$80</f>
        <v>0.3724137931034483</v>
      </c>
      <c r="J35" s="39">
        <f t="shared" si="1"/>
        <v>5040.248275862069</v>
      </c>
      <c r="K35" s="102" t="s">
        <v>62</v>
      </c>
      <c r="L35" s="103"/>
      <c r="M35" s="103"/>
      <c r="N35" s="103"/>
      <c r="O35" s="103"/>
      <c r="P35" s="103"/>
      <c r="Q35" s="103"/>
      <c r="R35" s="103"/>
      <c r="S35" s="104"/>
    </row>
    <row r="36" spans="1:19" ht="15" customHeight="1" x14ac:dyDescent="0.25">
      <c r="A36" s="113"/>
      <c r="B36" s="108"/>
      <c r="C36" s="105">
        <v>1</v>
      </c>
      <c r="D36" s="20" t="s">
        <v>16</v>
      </c>
      <c r="E36" s="47">
        <v>11541</v>
      </c>
      <c r="F36" s="51" t="s">
        <v>19</v>
      </c>
      <c r="G36" s="44">
        <v>0</v>
      </c>
      <c r="H36" s="45">
        <f>C36*G36</f>
        <v>0</v>
      </c>
      <c r="I36" s="24">
        <f>H36/$M$80</f>
        <v>0</v>
      </c>
      <c r="J36" s="46">
        <f t="shared" ref="J36:J37" si="8">I36*E36</f>
        <v>0</v>
      </c>
      <c r="K36" s="102" t="s">
        <v>67</v>
      </c>
      <c r="L36" s="103"/>
      <c r="M36" s="103"/>
      <c r="N36" s="103"/>
      <c r="O36" s="103"/>
      <c r="P36" s="103"/>
      <c r="Q36" s="103"/>
      <c r="R36" s="103"/>
      <c r="S36" s="104"/>
    </row>
    <row r="37" spans="1:19" ht="15" customHeight="1" x14ac:dyDescent="0.25">
      <c r="A37" s="113"/>
      <c r="B37" s="109"/>
      <c r="C37" s="105"/>
      <c r="D37" s="20" t="s">
        <v>16</v>
      </c>
      <c r="E37" s="47">
        <v>13534</v>
      </c>
      <c r="F37" s="94" t="s">
        <v>20</v>
      </c>
      <c r="G37" s="36">
        <v>54</v>
      </c>
      <c r="H37" s="37">
        <f>C36*G37</f>
        <v>54</v>
      </c>
      <c r="I37" s="38">
        <f>H37/$N$80</f>
        <v>0.3724137931034483</v>
      </c>
      <c r="J37" s="39">
        <f t="shared" si="8"/>
        <v>5040.248275862069</v>
      </c>
      <c r="K37" s="102" t="s">
        <v>62</v>
      </c>
      <c r="L37" s="103"/>
      <c r="M37" s="103"/>
      <c r="N37" s="103"/>
      <c r="O37" s="103"/>
      <c r="P37" s="103"/>
      <c r="Q37" s="103"/>
      <c r="R37" s="103"/>
      <c r="S37" s="104"/>
    </row>
    <row r="38" spans="1:19" ht="15" customHeight="1" x14ac:dyDescent="0.25">
      <c r="A38" s="113"/>
      <c r="B38" s="106" t="s">
        <v>44</v>
      </c>
      <c r="C38" s="105">
        <v>1</v>
      </c>
      <c r="D38" s="20" t="s">
        <v>16</v>
      </c>
      <c r="E38" s="47">
        <v>11541</v>
      </c>
      <c r="F38" s="51" t="s">
        <v>19</v>
      </c>
      <c r="G38" s="44">
        <v>0</v>
      </c>
      <c r="H38" s="45">
        <f>C38*G38</f>
        <v>0</v>
      </c>
      <c r="I38" s="24">
        <f>H38/$M$80</f>
        <v>0</v>
      </c>
      <c r="J38" s="46">
        <f t="shared" si="1"/>
        <v>0</v>
      </c>
      <c r="K38" s="102" t="s">
        <v>67</v>
      </c>
      <c r="L38" s="103"/>
      <c r="M38" s="103"/>
      <c r="N38" s="103"/>
      <c r="O38" s="103"/>
      <c r="P38" s="103"/>
      <c r="Q38" s="103"/>
      <c r="R38" s="103"/>
      <c r="S38" s="104"/>
    </row>
    <row r="39" spans="1:19" ht="15" customHeight="1" x14ac:dyDescent="0.25">
      <c r="A39" s="113"/>
      <c r="B39" s="107"/>
      <c r="C39" s="105"/>
      <c r="D39" s="20" t="s">
        <v>16</v>
      </c>
      <c r="E39" s="47">
        <v>13534</v>
      </c>
      <c r="F39" s="94" t="s">
        <v>20</v>
      </c>
      <c r="G39" s="36">
        <v>54</v>
      </c>
      <c r="H39" s="37">
        <f>C38*G39</f>
        <v>54</v>
      </c>
      <c r="I39" s="38">
        <f>H39/$N$80</f>
        <v>0.3724137931034483</v>
      </c>
      <c r="J39" s="39">
        <f t="shared" si="1"/>
        <v>5040.248275862069</v>
      </c>
      <c r="K39" s="102" t="s">
        <v>62</v>
      </c>
      <c r="L39" s="103"/>
      <c r="M39" s="103"/>
      <c r="N39" s="103"/>
      <c r="O39" s="103"/>
      <c r="P39" s="103"/>
      <c r="Q39" s="103"/>
      <c r="R39" s="103"/>
      <c r="S39" s="104"/>
    </row>
    <row r="40" spans="1:19" ht="15" customHeight="1" x14ac:dyDescent="0.25">
      <c r="A40" s="113"/>
      <c r="B40" s="108"/>
      <c r="C40" s="105">
        <v>1</v>
      </c>
      <c r="D40" s="20" t="s">
        <v>16</v>
      </c>
      <c r="E40" s="47">
        <v>11541</v>
      </c>
      <c r="F40" s="51" t="s">
        <v>19</v>
      </c>
      <c r="G40" s="44">
        <v>0</v>
      </c>
      <c r="H40" s="45">
        <f>C40*G40</f>
        <v>0</v>
      </c>
      <c r="I40" s="24">
        <f>H40/$M$80</f>
        <v>0</v>
      </c>
      <c r="J40" s="46">
        <f t="shared" ref="J40:J41" si="9">I40*E40</f>
        <v>0</v>
      </c>
      <c r="K40" s="102" t="s">
        <v>67</v>
      </c>
      <c r="L40" s="103"/>
      <c r="M40" s="103"/>
      <c r="N40" s="103"/>
      <c r="O40" s="103"/>
      <c r="P40" s="103"/>
      <c r="Q40" s="103"/>
      <c r="R40" s="103"/>
      <c r="S40" s="104"/>
    </row>
    <row r="41" spans="1:19" ht="15" customHeight="1" x14ac:dyDescent="0.25">
      <c r="A41" s="113"/>
      <c r="B41" s="109"/>
      <c r="C41" s="105"/>
      <c r="D41" s="20" t="s">
        <v>16</v>
      </c>
      <c r="E41" s="47">
        <v>13534</v>
      </c>
      <c r="F41" s="94" t="s">
        <v>20</v>
      </c>
      <c r="G41" s="36">
        <v>54</v>
      </c>
      <c r="H41" s="37">
        <f>C40*G41</f>
        <v>54</v>
      </c>
      <c r="I41" s="38">
        <f>H41/$N$80</f>
        <v>0.3724137931034483</v>
      </c>
      <c r="J41" s="39">
        <f t="shared" si="9"/>
        <v>5040.248275862069</v>
      </c>
      <c r="K41" s="102" t="s">
        <v>62</v>
      </c>
      <c r="L41" s="103"/>
      <c r="M41" s="103"/>
      <c r="N41" s="103"/>
      <c r="O41" s="103"/>
      <c r="P41" s="103"/>
      <c r="Q41" s="103"/>
      <c r="R41" s="103"/>
      <c r="S41" s="104"/>
    </row>
    <row r="42" spans="1:19" ht="15" customHeight="1" x14ac:dyDescent="0.25">
      <c r="A42" s="113"/>
      <c r="B42" s="106" t="s">
        <v>45</v>
      </c>
      <c r="C42" s="105">
        <v>1</v>
      </c>
      <c r="D42" s="20" t="s">
        <v>16</v>
      </c>
      <c r="E42" s="47">
        <v>11541</v>
      </c>
      <c r="F42" s="51" t="s">
        <v>19</v>
      </c>
      <c r="G42" s="44">
        <v>0</v>
      </c>
      <c r="H42" s="45">
        <f>C42*G42</f>
        <v>0</v>
      </c>
      <c r="I42" s="24">
        <f>H42/$M$80</f>
        <v>0</v>
      </c>
      <c r="J42" s="46">
        <f t="shared" si="1"/>
        <v>0</v>
      </c>
      <c r="K42" s="102" t="s">
        <v>67</v>
      </c>
      <c r="L42" s="103"/>
      <c r="M42" s="103"/>
      <c r="N42" s="103"/>
      <c r="O42" s="103"/>
      <c r="P42" s="103"/>
      <c r="Q42" s="103"/>
      <c r="R42" s="103"/>
      <c r="S42" s="104"/>
    </row>
    <row r="43" spans="1:19" ht="15" customHeight="1" x14ac:dyDescent="0.25">
      <c r="A43" s="113"/>
      <c r="B43" s="107"/>
      <c r="C43" s="105"/>
      <c r="D43" s="20" t="s">
        <v>16</v>
      </c>
      <c r="E43" s="47">
        <v>13534</v>
      </c>
      <c r="F43" s="94" t="s">
        <v>20</v>
      </c>
      <c r="G43" s="36">
        <v>54</v>
      </c>
      <c r="H43" s="37">
        <f>C42*G43</f>
        <v>54</v>
      </c>
      <c r="I43" s="38">
        <f>H43/$N$80</f>
        <v>0.3724137931034483</v>
      </c>
      <c r="J43" s="39">
        <f t="shared" si="1"/>
        <v>5040.248275862069</v>
      </c>
      <c r="K43" s="102" t="s">
        <v>62</v>
      </c>
      <c r="L43" s="103"/>
      <c r="M43" s="103"/>
      <c r="N43" s="103"/>
      <c r="O43" s="103"/>
      <c r="P43" s="103"/>
      <c r="Q43" s="103"/>
      <c r="R43" s="103"/>
      <c r="S43" s="104"/>
    </row>
    <row r="44" spans="1:19" ht="15" customHeight="1" x14ac:dyDescent="0.25">
      <c r="A44" s="113"/>
      <c r="B44" s="108"/>
      <c r="C44" s="105">
        <v>1</v>
      </c>
      <c r="D44" s="20" t="s">
        <v>16</v>
      </c>
      <c r="E44" s="47">
        <v>11541</v>
      </c>
      <c r="F44" s="51" t="s">
        <v>19</v>
      </c>
      <c r="G44" s="44">
        <v>0</v>
      </c>
      <c r="H44" s="45">
        <f>C44*G44</f>
        <v>0</v>
      </c>
      <c r="I44" s="24">
        <f>H44/$M$80</f>
        <v>0</v>
      </c>
      <c r="J44" s="46">
        <f t="shared" ref="J44:J45" si="10">I44*E44</f>
        <v>0</v>
      </c>
      <c r="K44" s="102" t="s">
        <v>67</v>
      </c>
      <c r="L44" s="103"/>
      <c r="M44" s="103"/>
      <c r="N44" s="103"/>
      <c r="O44" s="103"/>
      <c r="P44" s="103"/>
      <c r="Q44" s="103"/>
      <c r="R44" s="103"/>
      <c r="S44" s="104"/>
    </row>
    <row r="45" spans="1:19" ht="15" customHeight="1" x14ac:dyDescent="0.25">
      <c r="A45" s="113"/>
      <c r="B45" s="109"/>
      <c r="C45" s="105"/>
      <c r="D45" s="20" t="s">
        <v>16</v>
      </c>
      <c r="E45" s="47">
        <v>13534</v>
      </c>
      <c r="F45" s="94" t="s">
        <v>20</v>
      </c>
      <c r="G45" s="36">
        <v>54</v>
      </c>
      <c r="H45" s="37">
        <f>C44*G45</f>
        <v>54</v>
      </c>
      <c r="I45" s="38">
        <f>H45/$N$80</f>
        <v>0.3724137931034483</v>
      </c>
      <c r="J45" s="39">
        <f t="shared" si="10"/>
        <v>5040.248275862069</v>
      </c>
      <c r="K45" s="102" t="s">
        <v>62</v>
      </c>
      <c r="L45" s="103"/>
      <c r="M45" s="103"/>
      <c r="N45" s="103"/>
      <c r="O45" s="103"/>
      <c r="P45" s="103"/>
      <c r="Q45" s="103"/>
      <c r="R45" s="103"/>
      <c r="S45" s="104"/>
    </row>
    <row r="46" spans="1:19" ht="15" customHeight="1" x14ac:dyDescent="0.25">
      <c r="A46" s="113"/>
      <c r="B46" s="106" t="s">
        <v>46</v>
      </c>
      <c r="C46" s="105">
        <v>1</v>
      </c>
      <c r="D46" s="20" t="s">
        <v>16</v>
      </c>
      <c r="E46" s="47">
        <v>11541</v>
      </c>
      <c r="F46" s="51" t="s">
        <v>19</v>
      </c>
      <c r="G46" s="44">
        <v>0</v>
      </c>
      <c r="H46" s="45">
        <f>C46*G46</f>
        <v>0</v>
      </c>
      <c r="I46" s="24">
        <f>H46/$M$80</f>
        <v>0</v>
      </c>
      <c r="J46" s="46">
        <f>I46*E46</f>
        <v>0</v>
      </c>
      <c r="K46" s="102" t="s">
        <v>67</v>
      </c>
      <c r="L46" s="103"/>
      <c r="M46" s="103"/>
      <c r="N46" s="103"/>
      <c r="O46" s="103"/>
      <c r="P46" s="103"/>
      <c r="Q46" s="103"/>
      <c r="R46" s="103"/>
      <c r="S46" s="104"/>
    </row>
    <row r="47" spans="1:19" ht="15" customHeight="1" x14ac:dyDescent="0.25">
      <c r="A47" s="113"/>
      <c r="B47" s="107"/>
      <c r="C47" s="105"/>
      <c r="D47" s="20" t="s">
        <v>16</v>
      </c>
      <c r="E47" s="47">
        <v>13534</v>
      </c>
      <c r="F47" s="94" t="s">
        <v>20</v>
      </c>
      <c r="G47" s="36">
        <v>54</v>
      </c>
      <c r="H47" s="37">
        <f>C46*G47</f>
        <v>54</v>
      </c>
      <c r="I47" s="38">
        <f>H47/$N$80</f>
        <v>0.3724137931034483</v>
      </c>
      <c r="J47" s="39">
        <f t="shared" si="1"/>
        <v>5040.248275862069</v>
      </c>
      <c r="K47" s="102" t="s">
        <v>62</v>
      </c>
      <c r="L47" s="103"/>
      <c r="M47" s="103"/>
      <c r="N47" s="103"/>
      <c r="O47" s="103"/>
      <c r="P47" s="103"/>
      <c r="Q47" s="103"/>
      <c r="R47" s="103"/>
      <c r="S47" s="104"/>
    </row>
    <row r="48" spans="1:19" ht="15" customHeight="1" x14ac:dyDescent="0.25">
      <c r="A48" s="113"/>
      <c r="B48" s="108"/>
      <c r="C48" s="105">
        <v>1</v>
      </c>
      <c r="D48" s="20" t="s">
        <v>16</v>
      </c>
      <c r="E48" s="47">
        <v>11541</v>
      </c>
      <c r="F48" s="51" t="s">
        <v>19</v>
      </c>
      <c r="G48" s="44">
        <v>0</v>
      </c>
      <c r="H48" s="45">
        <f>C48*G48</f>
        <v>0</v>
      </c>
      <c r="I48" s="24">
        <f>H48/$M$80</f>
        <v>0</v>
      </c>
      <c r="J48" s="46">
        <f>I48*E48</f>
        <v>0</v>
      </c>
      <c r="K48" s="102" t="s">
        <v>67</v>
      </c>
      <c r="L48" s="103"/>
      <c r="M48" s="103"/>
      <c r="N48" s="103"/>
      <c r="O48" s="103"/>
      <c r="P48" s="103"/>
      <c r="Q48" s="103"/>
      <c r="R48" s="103"/>
      <c r="S48" s="104"/>
    </row>
    <row r="49" spans="1:19" ht="15" customHeight="1" x14ac:dyDescent="0.25">
      <c r="A49" s="113"/>
      <c r="B49" s="109"/>
      <c r="C49" s="105"/>
      <c r="D49" s="20" t="s">
        <v>16</v>
      </c>
      <c r="E49" s="47">
        <v>13534</v>
      </c>
      <c r="F49" s="94" t="s">
        <v>20</v>
      </c>
      <c r="G49" s="36">
        <v>54</v>
      </c>
      <c r="H49" s="37">
        <f>C48*G49</f>
        <v>54</v>
      </c>
      <c r="I49" s="38">
        <f>H49/$N$80</f>
        <v>0.3724137931034483</v>
      </c>
      <c r="J49" s="39">
        <f t="shared" ref="J49" si="11">I49*E49</f>
        <v>5040.248275862069</v>
      </c>
      <c r="K49" s="102" t="s">
        <v>62</v>
      </c>
      <c r="L49" s="103"/>
      <c r="M49" s="103"/>
      <c r="N49" s="103"/>
      <c r="O49" s="103"/>
      <c r="P49" s="103"/>
      <c r="Q49" s="103"/>
      <c r="R49" s="103"/>
      <c r="S49" s="104"/>
    </row>
    <row r="50" spans="1:19" ht="15" x14ac:dyDescent="0.25">
      <c r="A50" s="113"/>
      <c r="B50" s="26" t="s">
        <v>35</v>
      </c>
      <c r="C50" s="49"/>
      <c r="D50" s="49"/>
      <c r="E50" s="50"/>
      <c r="F50" s="95"/>
      <c r="G50" s="29"/>
      <c r="H50" s="30"/>
      <c r="I50" s="32">
        <f>SUM(I9:I49)</f>
        <v>7.448275862068968</v>
      </c>
      <c r="J50" s="32">
        <f>SUM(J9:J49)</f>
        <v>110597.58620689661</v>
      </c>
      <c r="K50" s="125"/>
      <c r="L50" s="125"/>
      <c r="M50" s="125"/>
      <c r="N50" s="125"/>
      <c r="O50" s="125"/>
      <c r="P50" s="125"/>
      <c r="Q50" s="125"/>
      <c r="R50" s="125"/>
      <c r="S50" s="125"/>
    </row>
    <row r="51" spans="1:19" x14ac:dyDescent="0.25">
      <c r="A51" s="113" t="s">
        <v>47</v>
      </c>
      <c r="B51" s="114" t="s">
        <v>49</v>
      </c>
      <c r="C51" s="41"/>
      <c r="D51" s="41"/>
      <c r="E51" s="42"/>
      <c r="F51" s="51"/>
      <c r="G51" s="22"/>
      <c r="H51" s="23"/>
      <c r="I51" s="43"/>
      <c r="J51" s="25"/>
      <c r="K51" s="125"/>
      <c r="L51" s="125"/>
      <c r="M51" s="125"/>
      <c r="N51" s="125"/>
      <c r="O51" s="125"/>
      <c r="P51" s="125"/>
      <c r="Q51" s="125"/>
      <c r="R51" s="125"/>
      <c r="S51" s="125"/>
    </row>
    <row r="52" spans="1:19" x14ac:dyDescent="0.25">
      <c r="A52" s="113"/>
      <c r="B52" s="114"/>
      <c r="C52" s="51">
        <v>4</v>
      </c>
      <c r="D52" s="20" t="s">
        <v>14</v>
      </c>
      <c r="E52" s="21">
        <v>16426</v>
      </c>
      <c r="F52" s="20" t="s">
        <v>19</v>
      </c>
      <c r="G52" s="22">
        <f>40</f>
        <v>40</v>
      </c>
      <c r="H52" s="23">
        <f>C52*G52</f>
        <v>160</v>
      </c>
      <c r="I52" s="24">
        <f>H52/$M$80</f>
        <v>0.96969696969696972</v>
      </c>
      <c r="J52" s="25">
        <f>I52*E52</f>
        <v>15928.242424242424</v>
      </c>
      <c r="K52" s="119" t="s">
        <v>64</v>
      </c>
      <c r="L52" s="119"/>
      <c r="M52" s="119"/>
      <c r="N52" s="119"/>
      <c r="O52" s="119"/>
      <c r="P52" s="119"/>
      <c r="Q52" s="119"/>
      <c r="R52" s="119"/>
      <c r="S52" s="119"/>
    </row>
    <row r="53" spans="1:19" ht="14.25" customHeight="1" x14ac:dyDescent="0.25">
      <c r="A53" s="113"/>
      <c r="B53" s="114"/>
      <c r="C53" s="51">
        <v>6</v>
      </c>
      <c r="D53" s="20" t="s">
        <v>16</v>
      </c>
      <c r="E53" s="47">
        <v>11541</v>
      </c>
      <c r="F53" s="20" t="s">
        <v>19</v>
      </c>
      <c r="G53" s="22">
        <f>40</f>
        <v>40</v>
      </c>
      <c r="H53" s="23">
        <f>C53*G53</f>
        <v>240</v>
      </c>
      <c r="I53" s="24">
        <f>H53/$M$80</f>
        <v>1.4545454545454546</v>
      </c>
      <c r="J53" s="25">
        <f>I53*E53</f>
        <v>16786.909090909092</v>
      </c>
      <c r="K53" s="119" t="s">
        <v>64</v>
      </c>
      <c r="L53" s="119"/>
      <c r="M53" s="119"/>
      <c r="N53" s="119"/>
      <c r="O53" s="119"/>
      <c r="P53" s="119"/>
      <c r="Q53" s="119"/>
      <c r="R53" s="119"/>
      <c r="S53" s="119"/>
    </row>
    <row r="54" spans="1:19" x14ac:dyDescent="0.25">
      <c r="A54" s="113"/>
      <c r="B54" s="114"/>
      <c r="C54" s="20">
        <v>1</v>
      </c>
      <c r="D54" s="20" t="s">
        <v>15</v>
      </c>
      <c r="E54" s="21">
        <v>19035</v>
      </c>
      <c r="F54" s="20" t="s">
        <v>19</v>
      </c>
      <c r="G54" s="22">
        <v>0</v>
      </c>
      <c r="H54" s="23">
        <f>C54*G54</f>
        <v>0</v>
      </c>
      <c r="I54" s="24">
        <f>H54/$M$80</f>
        <v>0</v>
      </c>
      <c r="J54" s="25">
        <f t="shared" ref="J54:J55" si="12">I54*E54</f>
        <v>0</v>
      </c>
      <c r="K54" s="110" t="s">
        <v>66</v>
      </c>
      <c r="L54" s="110"/>
      <c r="M54" s="110"/>
      <c r="N54" s="110"/>
      <c r="O54" s="110"/>
      <c r="P54" s="110"/>
      <c r="Q54" s="110"/>
      <c r="R54" s="110"/>
      <c r="S54" s="110"/>
    </row>
    <row r="55" spans="1:19" x14ac:dyDescent="0.25">
      <c r="A55" s="113"/>
      <c r="B55" s="114"/>
      <c r="C55" s="20">
        <v>1</v>
      </c>
      <c r="D55" s="20" t="s">
        <v>50</v>
      </c>
      <c r="E55" s="21">
        <v>10747</v>
      </c>
      <c r="F55" s="20" t="s">
        <v>19</v>
      </c>
      <c r="G55" s="22">
        <v>80</v>
      </c>
      <c r="H55" s="23">
        <f>C55*G55</f>
        <v>80</v>
      </c>
      <c r="I55" s="24">
        <f>H55/$M$80</f>
        <v>0.48484848484848486</v>
      </c>
      <c r="J55" s="25">
        <f t="shared" si="12"/>
        <v>5210.666666666667</v>
      </c>
      <c r="K55" s="110" t="s">
        <v>3</v>
      </c>
      <c r="L55" s="110"/>
      <c r="M55" s="110"/>
      <c r="N55" s="110"/>
      <c r="O55" s="110"/>
      <c r="P55" s="110"/>
      <c r="Q55" s="110"/>
      <c r="R55" s="110"/>
      <c r="S55" s="110"/>
    </row>
    <row r="56" spans="1:19" ht="15" x14ac:dyDescent="0.25">
      <c r="A56" s="118"/>
      <c r="B56" s="52" t="s">
        <v>48</v>
      </c>
      <c r="C56" s="53"/>
      <c r="D56" s="53"/>
      <c r="E56" s="54"/>
      <c r="F56" s="96"/>
      <c r="G56" s="55"/>
      <c r="H56" s="56"/>
      <c r="I56" s="31">
        <f>SUM(I52:I55)</f>
        <v>2.9090909090909092</v>
      </c>
      <c r="J56" s="32">
        <f>SUM(J52:J55)</f>
        <v>37925.818181818184</v>
      </c>
      <c r="K56" s="132"/>
      <c r="L56" s="132"/>
      <c r="M56" s="132"/>
      <c r="N56" s="132"/>
      <c r="O56" s="132"/>
      <c r="P56" s="132"/>
      <c r="Q56" s="132"/>
      <c r="R56" s="132"/>
      <c r="S56" s="132"/>
    </row>
    <row r="57" spans="1:19" ht="15" x14ac:dyDescent="0.25">
      <c r="A57" s="13"/>
      <c r="B57" s="14" t="s">
        <v>7</v>
      </c>
      <c r="C57" s="14"/>
      <c r="D57" s="13" t="s">
        <v>12</v>
      </c>
      <c r="E57" s="57"/>
      <c r="F57" s="92"/>
      <c r="G57" s="14"/>
      <c r="H57" s="17"/>
      <c r="I57" s="18">
        <f>I66+I69+I71+I73</f>
        <v>8.2624869383490065</v>
      </c>
      <c r="J57" s="19">
        <f>J66+J69+J71+J73</f>
        <v>139984.96468129574</v>
      </c>
      <c r="K57" s="121"/>
      <c r="L57" s="121"/>
      <c r="M57" s="121"/>
      <c r="N57" s="121"/>
      <c r="O57" s="121"/>
      <c r="P57" s="121"/>
      <c r="Q57" s="121"/>
      <c r="R57" s="121"/>
      <c r="S57" s="121"/>
    </row>
    <row r="58" spans="1:19" ht="17.25" customHeight="1" x14ac:dyDescent="0.25">
      <c r="A58" s="117" t="s">
        <v>1</v>
      </c>
      <c r="B58" s="115" t="s">
        <v>51</v>
      </c>
      <c r="C58" s="58">
        <v>4</v>
      </c>
      <c r="D58" s="58" t="s">
        <v>14</v>
      </c>
      <c r="E58" s="59">
        <v>17083</v>
      </c>
      <c r="F58" s="60" t="s">
        <v>19</v>
      </c>
      <c r="G58" s="61">
        <v>0</v>
      </c>
      <c r="H58" s="62">
        <f>G58*C58</f>
        <v>0</v>
      </c>
      <c r="I58" s="24">
        <f>H58/$M$80</f>
        <v>0</v>
      </c>
      <c r="J58" s="63">
        <f>I58*E58</f>
        <v>0</v>
      </c>
      <c r="K58" s="119" t="s">
        <v>68</v>
      </c>
      <c r="L58" s="119"/>
      <c r="M58" s="119"/>
      <c r="N58" s="119"/>
      <c r="O58" s="119"/>
      <c r="P58" s="119"/>
      <c r="Q58" s="119"/>
      <c r="R58" s="119"/>
      <c r="S58" s="119"/>
    </row>
    <row r="59" spans="1:19" ht="35.25" customHeight="1" x14ac:dyDescent="0.25">
      <c r="A59" s="113"/>
      <c r="B59" s="115"/>
      <c r="C59" s="35">
        <v>4</v>
      </c>
      <c r="D59" s="35" t="s">
        <v>14</v>
      </c>
      <c r="E59" s="47">
        <v>19545</v>
      </c>
      <c r="F59" s="94" t="s">
        <v>20</v>
      </c>
      <c r="G59" s="36">
        <v>44</v>
      </c>
      <c r="H59" s="37">
        <f>C58*G59</f>
        <v>176</v>
      </c>
      <c r="I59" s="38">
        <f>H59/$N$80</f>
        <v>1.2137931034482758</v>
      </c>
      <c r="J59" s="64">
        <f t="shared" ref="J59:J65" si="13">I59*E59</f>
        <v>23723.586206896551</v>
      </c>
      <c r="K59" s="138" t="s">
        <v>70</v>
      </c>
      <c r="L59" s="138"/>
      <c r="M59" s="138"/>
      <c r="N59" s="138"/>
      <c r="O59" s="138"/>
      <c r="P59" s="138"/>
      <c r="Q59" s="138"/>
      <c r="R59" s="138"/>
      <c r="S59" s="138"/>
    </row>
    <row r="60" spans="1:19" ht="16.5" customHeight="1" x14ac:dyDescent="0.25">
      <c r="A60" s="113"/>
      <c r="B60" s="115"/>
      <c r="C60" s="58">
        <v>6</v>
      </c>
      <c r="D60" s="20" t="s">
        <v>16</v>
      </c>
      <c r="E60" s="21">
        <v>12003</v>
      </c>
      <c r="F60" s="60" t="s">
        <v>19</v>
      </c>
      <c r="G60" s="61">
        <v>0</v>
      </c>
      <c r="H60" s="62">
        <f>G60*C60</f>
        <v>0</v>
      </c>
      <c r="I60" s="24">
        <f>H60/$M$80</f>
        <v>0</v>
      </c>
      <c r="J60" s="63">
        <f>I60*E60</f>
        <v>0</v>
      </c>
      <c r="K60" s="119" t="s">
        <v>68</v>
      </c>
      <c r="L60" s="119"/>
      <c r="M60" s="119"/>
      <c r="N60" s="119"/>
      <c r="O60" s="119"/>
      <c r="P60" s="119"/>
      <c r="Q60" s="119"/>
      <c r="R60" s="119"/>
      <c r="S60" s="119"/>
    </row>
    <row r="61" spans="1:19" ht="32.25" customHeight="1" x14ac:dyDescent="0.25">
      <c r="A61" s="113"/>
      <c r="B61" s="115"/>
      <c r="C61" s="35">
        <v>6</v>
      </c>
      <c r="D61" s="20" t="s">
        <v>16</v>
      </c>
      <c r="E61" s="47">
        <v>14075</v>
      </c>
      <c r="F61" s="94" t="s">
        <v>20</v>
      </c>
      <c r="G61" s="36">
        <v>44</v>
      </c>
      <c r="H61" s="37">
        <f>C60*G61</f>
        <v>264</v>
      </c>
      <c r="I61" s="38">
        <f>H61/$N$80</f>
        <v>1.8206896551724139</v>
      </c>
      <c r="J61" s="64">
        <f t="shared" ref="J61" si="14">I61*E61</f>
        <v>25626.206896551725</v>
      </c>
      <c r="K61" s="138" t="s">
        <v>70</v>
      </c>
      <c r="L61" s="138"/>
      <c r="M61" s="138"/>
      <c r="N61" s="138"/>
      <c r="O61" s="138"/>
      <c r="P61" s="138"/>
      <c r="Q61" s="138"/>
      <c r="R61" s="138"/>
      <c r="S61" s="138"/>
    </row>
    <row r="62" spans="1:19" ht="14.25" customHeight="1" x14ac:dyDescent="0.25">
      <c r="A62" s="113"/>
      <c r="B62" s="116"/>
      <c r="C62" s="51">
        <v>4</v>
      </c>
      <c r="D62" s="20" t="s">
        <v>14</v>
      </c>
      <c r="E62" s="47">
        <v>17083</v>
      </c>
      <c r="F62" s="51" t="s">
        <v>19</v>
      </c>
      <c r="G62" s="22">
        <v>40</v>
      </c>
      <c r="H62" s="23">
        <f>C62*G62</f>
        <v>160</v>
      </c>
      <c r="I62" s="24">
        <f>H62/$M$80</f>
        <v>0.96969696969696972</v>
      </c>
      <c r="J62" s="63">
        <f t="shared" si="13"/>
        <v>16565.333333333332</v>
      </c>
      <c r="K62" s="137" t="s">
        <v>65</v>
      </c>
      <c r="L62" s="137"/>
      <c r="M62" s="137"/>
      <c r="N62" s="137"/>
      <c r="O62" s="137"/>
      <c r="P62" s="137"/>
      <c r="Q62" s="137"/>
      <c r="R62" s="137"/>
      <c r="S62" s="137"/>
    </row>
    <row r="63" spans="1:19" ht="14.25" customHeight="1" x14ac:dyDescent="0.25">
      <c r="A63" s="113"/>
      <c r="B63" s="116"/>
      <c r="C63" s="20">
        <v>1</v>
      </c>
      <c r="D63" s="20" t="s">
        <v>15</v>
      </c>
      <c r="E63" s="21">
        <v>19796</v>
      </c>
      <c r="F63" s="20" t="s">
        <v>19</v>
      </c>
      <c r="G63" s="22">
        <v>40</v>
      </c>
      <c r="H63" s="23">
        <f>C63*G63</f>
        <v>40</v>
      </c>
      <c r="I63" s="24">
        <f>H63/$M$80</f>
        <v>0.24242424242424243</v>
      </c>
      <c r="J63" s="63">
        <f t="shared" ref="J63:J64" si="15">I63*E63</f>
        <v>4799.030303030303</v>
      </c>
      <c r="K63" s="133" t="s">
        <v>66</v>
      </c>
      <c r="L63" s="133"/>
      <c r="M63" s="133"/>
      <c r="N63" s="133"/>
      <c r="O63" s="133"/>
      <c r="P63" s="133"/>
      <c r="Q63" s="133"/>
      <c r="R63" s="133"/>
      <c r="S63" s="133"/>
    </row>
    <row r="64" spans="1:19" ht="14.25" customHeight="1" x14ac:dyDescent="0.25">
      <c r="A64" s="113"/>
      <c r="B64" s="116"/>
      <c r="C64" s="20">
        <v>1</v>
      </c>
      <c r="D64" s="20" t="s">
        <v>15</v>
      </c>
      <c r="E64" s="21">
        <v>19796</v>
      </c>
      <c r="F64" s="20" t="s">
        <v>19</v>
      </c>
      <c r="G64" s="22">
        <v>40</v>
      </c>
      <c r="H64" s="23">
        <f>C64*G64</f>
        <v>40</v>
      </c>
      <c r="I64" s="24">
        <f>H64/$M$80</f>
        <v>0.24242424242424243</v>
      </c>
      <c r="J64" s="63">
        <f t="shared" si="15"/>
        <v>4799.030303030303</v>
      </c>
      <c r="K64" s="133" t="s">
        <v>66</v>
      </c>
      <c r="L64" s="133"/>
      <c r="M64" s="133"/>
      <c r="N64" s="133"/>
      <c r="O64" s="133"/>
      <c r="P64" s="133"/>
      <c r="Q64" s="133"/>
      <c r="R64" s="133"/>
      <c r="S64" s="133"/>
    </row>
    <row r="65" spans="1:19" ht="14.25" customHeight="1" x14ac:dyDescent="0.25">
      <c r="A65" s="113"/>
      <c r="B65" s="116"/>
      <c r="C65" s="20">
        <v>1</v>
      </c>
      <c r="D65" s="20" t="s">
        <v>50</v>
      </c>
      <c r="E65" s="47">
        <v>13172</v>
      </c>
      <c r="F65" s="20" t="s">
        <v>19</v>
      </c>
      <c r="G65" s="22">
        <v>40</v>
      </c>
      <c r="H65" s="23">
        <f>C65*G65</f>
        <v>40</v>
      </c>
      <c r="I65" s="24">
        <f>H65/$M$80</f>
        <v>0.24242424242424243</v>
      </c>
      <c r="J65" s="63">
        <f t="shared" si="13"/>
        <v>3193.2121212121215</v>
      </c>
      <c r="K65" s="133" t="s">
        <v>73</v>
      </c>
      <c r="L65" s="133"/>
      <c r="M65" s="133"/>
      <c r="N65" s="133"/>
      <c r="O65" s="133"/>
      <c r="P65" s="133"/>
      <c r="Q65" s="133"/>
      <c r="R65" s="133"/>
      <c r="S65" s="133"/>
    </row>
    <row r="66" spans="1:19" ht="15" x14ac:dyDescent="0.25">
      <c r="A66" s="113"/>
      <c r="B66" s="26" t="s">
        <v>8</v>
      </c>
      <c r="C66" s="65" t="s">
        <v>7</v>
      </c>
      <c r="D66" s="66"/>
      <c r="E66" s="67"/>
      <c r="F66" s="97"/>
      <c r="G66" s="66"/>
      <c r="H66" s="68"/>
      <c r="I66" s="31">
        <f>SUM(I58:I65)</f>
        <v>4.7314524555903859</v>
      </c>
      <c r="J66" s="32">
        <f>SUM(J58:J65)</f>
        <v>78706.399164054339</v>
      </c>
      <c r="K66" s="110" t="s">
        <v>7</v>
      </c>
      <c r="L66" s="110"/>
      <c r="M66" s="110"/>
      <c r="N66" s="110"/>
      <c r="O66" s="110"/>
      <c r="P66" s="110"/>
      <c r="Q66" s="110"/>
      <c r="R66" s="110"/>
      <c r="S66" s="110"/>
    </row>
    <row r="67" spans="1:19" x14ac:dyDescent="0.25">
      <c r="A67" s="113" t="s">
        <v>52</v>
      </c>
      <c r="B67" s="114" t="s">
        <v>57</v>
      </c>
      <c r="C67" s="51"/>
      <c r="D67" s="35"/>
      <c r="E67" s="21"/>
      <c r="F67" s="69"/>
      <c r="G67" s="22"/>
      <c r="H67" s="23"/>
      <c r="I67" s="24"/>
      <c r="J67" s="25"/>
      <c r="K67" s="119"/>
      <c r="L67" s="119"/>
      <c r="M67" s="119"/>
      <c r="N67" s="119"/>
      <c r="O67" s="119"/>
      <c r="P67" s="119"/>
      <c r="Q67" s="119"/>
      <c r="R67" s="119"/>
      <c r="S67" s="119"/>
    </row>
    <row r="68" spans="1:19" ht="18.75" customHeight="1" x14ac:dyDescent="0.25">
      <c r="A68" s="113"/>
      <c r="B68" s="114"/>
      <c r="C68" s="35">
        <v>2</v>
      </c>
      <c r="D68" s="35" t="s">
        <v>50</v>
      </c>
      <c r="E68" s="47">
        <v>13172</v>
      </c>
      <c r="F68" s="94" t="s">
        <v>20</v>
      </c>
      <c r="G68" s="36">
        <v>88</v>
      </c>
      <c r="H68" s="37">
        <f>C68*G68</f>
        <v>176</v>
      </c>
      <c r="I68" s="38">
        <f>H68/$N$80</f>
        <v>1.2137931034482758</v>
      </c>
      <c r="J68" s="39">
        <f t="shared" ref="J68" si="16">I68*E68</f>
        <v>15988.082758620689</v>
      </c>
      <c r="K68" s="133" t="s">
        <v>71</v>
      </c>
      <c r="L68" s="133"/>
      <c r="M68" s="133"/>
      <c r="N68" s="133"/>
      <c r="O68" s="133"/>
      <c r="P68" s="133"/>
      <c r="Q68" s="133"/>
      <c r="R68" s="133"/>
      <c r="S68" s="133"/>
    </row>
    <row r="69" spans="1:19" ht="15" x14ac:dyDescent="0.25">
      <c r="A69" s="113"/>
      <c r="B69" s="26" t="s">
        <v>53</v>
      </c>
      <c r="C69" s="70"/>
      <c r="D69" s="71"/>
      <c r="E69" s="72"/>
      <c r="F69" s="98"/>
      <c r="G69" s="71"/>
      <c r="H69" s="73"/>
      <c r="I69" s="31">
        <f>SUM(I67:I68)</f>
        <v>1.2137931034482758</v>
      </c>
      <c r="J69" s="32">
        <f>SUM(J67:J68)</f>
        <v>15988.082758620689</v>
      </c>
      <c r="K69" s="125"/>
      <c r="L69" s="125"/>
      <c r="M69" s="125"/>
      <c r="N69" s="125"/>
      <c r="O69" s="125"/>
      <c r="P69" s="125"/>
      <c r="Q69" s="125"/>
      <c r="R69" s="125"/>
      <c r="S69" s="125"/>
    </row>
    <row r="70" spans="1:19" ht="31.5" customHeight="1" x14ac:dyDescent="0.25">
      <c r="A70" s="111" t="s">
        <v>54</v>
      </c>
      <c r="B70" s="74" t="s">
        <v>56</v>
      </c>
      <c r="C70" s="20">
        <v>2</v>
      </c>
      <c r="D70" s="35" t="s">
        <v>14</v>
      </c>
      <c r="E70" s="47">
        <v>19545</v>
      </c>
      <c r="F70" s="94" t="s">
        <v>20</v>
      </c>
      <c r="G70" s="75">
        <v>54</v>
      </c>
      <c r="H70" s="76">
        <f>C70*G70</f>
        <v>108</v>
      </c>
      <c r="I70" s="38">
        <f>H70/$N$80</f>
        <v>0.7448275862068966</v>
      </c>
      <c r="J70" s="39">
        <f>I70*E70</f>
        <v>14557.655172413793</v>
      </c>
      <c r="K70" s="134" t="s">
        <v>72</v>
      </c>
      <c r="L70" s="135"/>
      <c r="M70" s="135"/>
      <c r="N70" s="135"/>
      <c r="O70" s="135"/>
      <c r="P70" s="135"/>
      <c r="Q70" s="135"/>
      <c r="R70" s="135"/>
      <c r="S70" s="136"/>
    </row>
    <row r="71" spans="1:19" ht="15" x14ac:dyDescent="0.25">
      <c r="A71" s="112"/>
      <c r="B71" s="26" t="s">
        <v>55</v>
      </c>
      <c r="C71" s="70"/>
      <c r="D71" s="71"/>
      <c r="E71" s="72"/>
      <c r="F71" s="98"/>
      <c r="G71" s="71"/>
      <c r="H71" s="73"/>
      <c r="I71" s="31">
        <f>SUM(I70:I70)</f>
        <v>0.7448275862068966</v>
      </c>
      <c r="J71" s="77">
        <f>SUM(J70:J70)</f>
        <v>14557.655172413793</v>
      </c>
      <c r="K71" s="129"/>
      <c r="L71" s="130"/>
      <c r="M71" s="130"/>
      <c r="N71" s="130"/>
      <c r="O71" s="130"/>
      <c r="P71" s="130"/>
      <c r="Q71" s="130"/>
      <c r="R71" s="130"/>
      <c r="S71" s="131"/>
    </row>
    <row r="72" spans="1:19" ht="33.75" customHeight="1" x14ac:dyDescent="0.25">
      <c r="A72" s="111" t="s">
        <v>2</v>
      </c>
      <c r="B72" s="78" t="s">
        <v>4</v>
      </c>
      <c r="C72" s="69">
        <v>3</v>
      </c>
      <c r="D72" s="35" t="s">
        <v>14</v>
      </c>
      <c r="E72" s="47">
        <v>19545</v>
      </c>
      <c r="F72" s="94" t="s">
        <v>20</v>
      </c>
      <c r="G72" s="37">
        <v>76</v>
      </c>
      <c r="H72" s="37">
        <f>C72*G72</f>
        <v>228</v>
      </c>
      <c r="I72" s="38">
        <f>H72/$N$80</f>
        <v>1.5724137931034483</v>
      </c>
      <c r="J72" s="79">
        <f>I72*E72</f>
        <v>30732.827586206899</v>
      </c>
      <c r="K72" s="129" t="s">
        <v>5</v>
      </c>
      <c r="L72" s="130"/>
      <c r="M72" s="130"/>
      <c r="N72" s="130"/>
      <c r="O72" s="130"/>
      <c r="P72" s="130"/>
      <c r="Q72" s="130"/>
      <c r="R72" s="130"/>
      <c r="S72" s="131"/>
    </row>
    <row r="73" spans="1:19" ht="15" x14ac:dyDescent="0.25">
      <c r="A73" s="112"/>
      <c r="B73" s="26" t="s">
        <v>9</v>
      </c>
      <c r="C73" s="65"/>
      <c r="D73" s="66"/>
      <c r="E73" s="67"/>
      <c r="F73" s="97"/>
      <c r="G73" s="66"/>
      <c r="H73" s="68"/>
      <c r="I73" s="31">
        <f>I72</f>
        <v>1.5724137931034483</v>
      </c>
      <c r="J73" s="77">
        <f>J72</f>
        <v>30732.827586206899</v>
      </c>
      <c r="K73" s="132" t="s">
        <v>7</v>
      </c>
      <c r="L73" s="132"/>
      <c r="M73" s="132"/>
      <c r="N73" s="132"/>
      <c r="O73" s="132"/>
      <c r="P73" s="132"/>
      <c r="Q73" s="132"/>
      <c r="R73" s="132"/>
      <c r="S73" s="132"/>
    </row>
    <row r="74" spans="1:19" ht="15" x14ac:dyDescent="0.25">
      <c r="A74" s="120" t="s">
        <v>7</v>
      </c>
      <c r="B74" s="120"/>
      <c r="C74" s="120"/>
      <c r="D74" s="120"/>
      <c r="E74" s="120"/>
      <c r="F74" s="120"/>
      <c r="G74" s="120"/>
      <c r="H74" s="120"/>
      <c r="I74" s="126"/>
      <c r="J74" s="80"/>
      <c r="K74" s="132"/>
      <c r="L74" s="132"/>
      <c r="M74" s="132"/>
      <c r="N74" s="132"/>
      <c r="O74" s="132"/>
      <c r="P74" s="132"/>
      <c r="Q74" s="132"/>
      <c r="R74" s="132"/>
      <c r="S74" s="132"/>
    </row>
    <row r="75" spans="1:19" ht="15" x14ac:dyDescent="0.25">
      <c r="A75" s="128" t="s">
        <v>22</v>
      </c>
      <c r="B75" s="128"/>
      <c r="C75" s="127"/>
      <c r="D75" s="127"/>
      <c r="E75" s="127"/>
      <c r="F75" s="127"/>
      <c r="G75" s="127"/>
      <c r="H75" s="127"/>
      <c r="I75" s="31">
        <f>I8+I50+I56+I66+I69+I71+I73</f>
        <v>19.075026123301985</v>
      </c>
      <c r="J75" s="77">
        <f>J8+J50+J56+J66+J69+J71+J73</f>
        <v>297062.42424242431</v>
      </c>
      <c r="K75" s="132"/>
      <c r="L75" s="132"/>
      <c r="M75" s="132"/>
      <c r="N75" s="132"/>
      <c r="O75" s="132"/>
      <c r="P75" s="132"/>
      <c r="Q75" s="132"/>
      <c r="R75" s="132"/>
      <c r="S75" s="132"/>
    </row>
    <row r="77" spans="1:19" ht="15" x14ac:dyDescent="0.25">
      <c r="B77" s="120" t="s">
        <v>23</v>
      </c>
      <c r="C77" s="120" t="s">
        <v>21</v>
      </c>
      <c r="D77" s="120" t="s">
        <v>27</v>
      </c>
      <c r="E77" s="85"/>
      <c r="F77" s="120" t="s">
        <v>24</v>
      </c>
      <c r="G77" s="120" t="s">
        <v>21</v>
      </c>
      <c r="H77" s="120" t="s">
        <v>27</v>
      </c>
      <c r="L77" s="81" t="s">
        <v>26</v>
      </c>
      <c r="M77" s="82"/>
    </row>
    <row r="78" spans="1:19" ht="28.5" x14ac:dyDescent="0.25">
      <c r="B78" s="120"/>
      <c r="C78" s="120"/>
      <c r="D78" s="120"/>
      <c r="E78" s="85"/>
      <c r="F78" s="120"/>
      <c r="G78" s="120"/>
      <c r="H78" s="120"/>
      <c r="L78" s="82" t="s">
        <v>25</v>
      </c>
      <c r="M78" s="82" t="s">
        <v>58</v>
      </c>
      <c r="N78" s="82" t="s">
        <v>59</v>
      </c>
    </row>
    <row r="79" spans="1:19" ht="15" x14ac:dyDescent="0.25">
      <c r="B79" s="120"/>
      <c r="C79" s="120"/>
      <c r="D79" s="120"/>
      <c r="E79" s="85"/>
      <c r="F79" s="120"/>
      <c r="G79" s="120"/>
      <c r="H79" s="120"/>
      <c r="L79" s="83">
        <v>2016</v>
      </c>
      <c r="M79" s="84">
        <f>1974/12</f>
        <v>164.5</v>
      </c>
      <c r="N79" s="84">
        <f>1742/12</f>
        <v>145.16666666666666</v>
      </c>
    </row>
    <row r="80" spans="1:19" ht="15" x14ac:dyDescent="0.25">
      <c r="B80" s="86" t="str">
        <f>A5</f>
        <v>Задача 1</v>
      </c>
      <c r="C80" s="87">
        <f>I8</f>
        <v>0.45517241379310347</v>
      </c>
      <c r="D80" s="88">
        <f>J8</f>
        <v>8554.0551724137931</v>
      </c>
      <c r="E80" s="89"/>
      <c r="F80" s="8">
        <v>2016</v>
      </c>
      <c r="G80" s="87">
        <f>I4</f>
        <v>10.812539184952982</v>
      </c>
      <c r="H80" s="88">
        <f>J4</f>
        <v>157077.45956112858</v>
      </c>
      <c r="L80" s="82" t="s">
        <v>60</v>
      </c>
      <c r="M80" s="83">
        <v>165</v>
      </c>
      <c r="N80" s="83">
        <v>145</v>
      </c>
    </row>
    <row r="81" spans="2:8" ht="15" x14ac:dyDescent="0.25">
      <c r="B81" s="86" t="str">
        <f>A9</f>
        <v>Задача 2.1</v>
      </c>
      <c r="C81" s="87">
        <f>I50</f>
        <v>7.448275862068968</v>
      </c>
      <c r="D81" s="88">
        <f>J50</f>
        <v>110597.58620689661</v>
      </c>
      <c r="E81" s="89"/>
      <c r="F81" s="8">
        <v>2017</v>
      </c>
      <c r="G81" s="87">
        <f>I57</f>
        <v>8.2624869383490065</v>
      </c>
      <c r="H81" s="88">
        <f>J57</f>
        <v>139984.96468129574</v>
      </c>
    </row>
    <row r="82" spans="2:8" ht="15" x14ac:dyDescent="0.25">
      <c r="B82" s="86" t="str">
        <f>A51</f>
        <v>Задача 2.2</v>
      </c>
      <c r="C82" s="87">
        <f>I56</f>
        <v>2.9090909090909092</v>
      </c>
      <c r="D82" s="88">
        <f>J56</f>
        <v>37925.818181818184</v>
      </c>
      <c r="E82" s="89"/>
      <c r="F82" s="8" t="s">
        <v>22</v>
      </c>
      <c r="G82" s="87">
        <f>SUM(G80:G81)</f>
        <v>19.075026123301988</v>
      </c>
      <c r="H82" s="88">
        <f>SUM(H80:H81)</f>
        <v>297062.42424242431</v>
      </c>
    </row>
    <row r="83" spans="2:8" ht="15" x14ac:dyDescent="0.25">
      <c r="B83" s="86" t="str">
        <f>A58</f>
        <v>Задача 3</v>
      </c>
      <c r="C83" s="87">
        <f>I66</f>
        <v>4.7314524555903859</v>
      </c>
      <c r="D83" s="88">
        <f>J66</f>
        <v>78706.399164054339</v>
      </c>
      <c r="E83" s="89"/>
    </row>
    <row r="84" spans="2:8" ht="15" x14ac:dyDescent="0.25">
      <c r="B84" s="86" t="str">
        <f>A67</f>
        <v>Задача 4.1</v>
      </c>
      <c r="C84" s="87">
        <f>I69</f>
        <v>1.2137931034482758</v>
      </c>
      <c r="D84" s="88">
        <f>J69</f>
        <v>15988.082758620689</v>
      </c>
    </row>
    <row r="85" spans="2:8" ht="15" x14ac:dyDescent="0.25">
      <c r="B85" s="86" t="str">
        <f>A70</f>
        <v>Задача 4.2</v>
      </c>
      <c r="C85" s="87">
        <f>I71</f>
        <v>0.7448275862068966</v>
      </c>
      <c r="D85" s="88">
        <f>J71</f>
        <v>14557.655172413793</v>
      </c>
      <c r="F85" s="120"/>
      <c r="G85" s="120" t="s">
        <v>21</v>
      </c>
      <c r="H85" s="120" t="s">
        <v>27</v>
      </c>
    </row>
    <row r="86" spans="2:8" ht="15" x14ac:dyDescent="0.25">
      <c r="B86" s="86" t="str">
        <f>A72</f>
        <v>Задача 5</v>
      </c>
      <c r="C86" s="87">
        <f>I73</f>
        <v>1.5724137931034483</v>
      </c>
      <c r="D86" s="88">
        <f>J73</f>
        <v>30732.827586206899</v>
      </c>
      <c r="F86" s="120"/>
      <c r="G86" s="120"/>
      <c r="H86" s="120"/>
    </row>
    <row r="87" spans="2:8" ht="15" x14ac:dyDescent="0.25">
      <c r="B87" s="86" t="s">
        <v>22</v>
      </c>
      <c r="C87" s="87">
        <f>SUM(C80:C86)</f>
        <v>19.075026123301985</v>
      </c>
      <c r="D87" s="88">
        <f>SUM(D80:D86)</f>
        <v>297062.42424242431</v>
      </c>
      <c r="F87" s="120"/>
      <c r="G87" s="120"/>
      <c r="H87" s="120"/>
    </row>
    <row r="88" spans="2:8" ht="15" x14ac:dyDescent="0.25">
      <c r="F88" s="8" t="s">
        <v>19</v>
      </c>
      <c r="G88" s="87">
        <f>I6+I10+I12+I14+I16+I18+I20+I22+I24+I26+I28+I30+I32+I34+I36+I38+I40+I42+I44+I46+I48+I52+I53+I54+I55+I58+I60+I62+I63+I65</f>
        <v>4.3636363636363633</v>
      </c>
      <c r="H88" s="88">
        <f>J6+J10+J12+J14+J16+J18+J20+J22+J24+J26+J28+J30+J32+J34+J36+J38+J40+J42+J44+J46+J48+J52+J53+J54+J55+J58+J60+J62+J63+J65</f>
        <v>62483.393939393944</v>
      </c>
    </row>
    <row r="89" spans="2:8" ht="15" x14ac:dyDescent="0.25">
      <c r="D89" s="101"/>
      <c r="F89" s="8" t="s">
        <v>20</v>
      </c>
      <c r="G89" s="87">
        <f>I7+I11+I13+I15+I17+I19+I21+I23+I25+I27+I29+I31+I33+I35+I37+I39+I41+I43+I45+I47+I49+I59+I61+I68+I70+I72</f>
        <v>14.468965517241385</v>
      </c>
      <c r="H89" s="88">
        <f>J7+J11+J13+J15+J17+J19+J21+J23+J25+J27+J29+J31+J33+J35+J37+J39+J41+J43+J45+J47+J49+J59+J61+J68+J70+J72</f>
        <v>229780.00000000009</v>
      </c>
    </row>
    <row r="90" spans="2:8" ht="15" x14ac:dyDescent="0.25">
      <c r="D90" s="101"/>
      <c r="F90" s="8" t="s">
        <v>22</v>
      </c>
      <c r="G90" s="87">
        <f>SUM(G88:G89)</f>
        <v>18.832601880877746</v>
      </c>
      <c r="H90" s="88">
        <f>SUM(H88:H89)</f>
        <v>292263.39393939404</v>
      </c>
    </row>
    <row r="91" spans="2:8" x14ac:dyDescent="0.25">
      <c r="D91" s="101"/>
    </row>
  </sheetData>
  <mergeCells count="123">
    <mergeCell ref="K71:S71"/>
    <mergeCell ref="K72:S72"/>
    <mergeCell ref="K73:S75"/>
    <mergeCell ref="K50:S51"/>
    <mergeCell ref="K56:S56"/>
    <mergeCell ref="K53:S53"/>
    <mergeCell ref="K52:S52"/>
    <mergeCell ref="K69:S69"/>
    <mergeCell ref="K68:S68"/>
    <mergeCell ref="K70:S70"/>
    <mergeCell ref="K57:S57"/>
    <mergeCell ref="K66:S66"/>
    <mergeCell ref="K67:S67"/>
    <mergeCell ref="K62:S62"/>
    <mergeCell ref="K65:S65"/>
    <mergeCell ref="K63:S63"/>
    <mergeCell ref="K58:S58"/>
    <mergeCell ref="K59:S59"/>
    <mergeCell ref="K60:S60"/>
    <mergeCell ref="K61:S61"/>
    <mergeCell ref="K64:S64"/>
    <mergeCell ref="F85:F87"/>
    <mergeCell ref="G85:G87"/>
    <mergeCell ref="H85:H87"/>
    <mergeCell ref="B77:B79"/>
    <mergeCell ref="C77:C79"/>
    <mergeCell ref="D77:D79"/>
    <mergeCell ref="A74:I74"/>
    <mergeCell ref="C75:H75"/>
    <mergeCell ref="A75:B75"/>
    <mergeCell ref="F77:F79"/>
    <mergeCell ref="G77:G79"/>
    <mergeCell ref="H77:H79"/>
    <mergeCell ref="K6:S6"/>
    <mergeCell ref="K7:S7"/>
    <mergeCell ref="K3:S3"/>
    <mergeCell ref="K4:S4"/>
    <mergeCell ref="K5:S5"/>
    <mergeCell ref="K8:S9"/>
    <mergeCell ref="C30:C31"/>
    <mergeCell ref="C10:C11"/>
    <mergeCell ref="C14:C15"/>
    <mergeCell ref="K29:S29"/>
    <mergeCell ref="K30:S30"/>
    <mergeCell ref="K31:S31"/>
    <mergeCell ref="K10:S10"/>
    <mergeCell ref="K11:S11"/>
    <mergeCell ref="K12:S12"/>
    <mergeCell ref="K13:S13"/>
    <mergeCell ref="K14:S14"/>
    <mergeCell ref="K15:S15"/>
    <mergeCell ref="K16:S16"/>
    <mergeCell ref="K17:S17"/>
    <mergeCell ref="K18:S18"/>
    <mergeCell ref="K19:S19"/>
    <mergeCell ref="K20:S20"/>
    <mergeCell ref="K21:S21"/>
    <mergeCell ref="A70:A71"/>
    <mergeCell ref="A72:A73"/>
    <mergeCell ref="A67:A69"/>
    <mergeCell ref="A3:B3"/>
    <mergeCell ref="B5:B7"/>
    <mergeCell ref="A5:A8"/>
    <mergeCell ref="B67:B68"/>
    <mergeCell ref="B58:B65"/>
    <mergeCell ref="A58:A66"/>
    <mergeCell ref="B38:B41"/>
    <mergeCell ref="B42:B45"/>
    <mergeCell ref="B46:B49"/>
    <mergeCell ref="A51:A56"/>
    <mergeCell ref="A9:A50"/>
    <mergeCell ref="B51:B55"/>
    <mergeCell ref="B10:B13"/>
    <mergeCell ref="B14:B17"/>
    <mergeCell ref="B34:B37"/>
    <mergeCell ref="K54:S54"/>
    <mergeCell ref="K55:S55"/>
    <mergeCell ref="B18:B21"/>
    <mergeCell ref="B22:B25"/>
    <mergeCell ref="B26:B29"/>
    <mergeCell ref="B30:B33"/>
    <mergeCell ref="K34:S34"/>
    <mergeCell ref="K35:S35"/>
    <mergeCell ref="K36:S36"/>
    <mergeCell ref="K37:S37"/>
    <mergeCell ref="K38:S38"/>
    <mergeCell ref="C36:C37"/>
    <mergeCell ref="C44:C45"/>
    <mergeCell ref="C40:C41"/>
    <mergeCell ref="K22:S22"/>
    <mergeCell ref="K48:S48"/>
    <mergeCell ref="K49:S49"/>
    <mergeCell ref="C12:C13"/>
    <mergeCell ref="C34:C35"/>
    <mergeCell ref="C18:C19"/>
    <mergeCell ref="C22:C23"/>
    <mergeCell ref="K23:S23"/>
    <mergeCell ref="K24:S24"/>
    <mergeCell ref="C42:C43"/>
    <mergeCell ref="C38:C39"/>
    <mergeCell ref="K39:S39"/>
    <mergeCell ref="K40:S40"/>
    <mergeCell ref="K41:S41"/>
    <mergeCell ref="K25:S25"/>
    <mergeCell ref="K26:S26"/>
    <mergeCell ref="K27:S27"/>
    <mergeCell ref="K28:S28"/>
    <mergeCell ref="K32:S32"/>
    <mergeCell ref="C26:C27"/>
    <mergeCell ref="C16:C17"/>
    <mergeCell ref="C20:C21"/>
    <mergeCell ref="C24:C25"/>
    <mergeCell ref="C32:C33"/>
    <mergeCell ref="C28:C29"/>
    <mergeCell ref="K33:S33"/>
    <mergeCell ref="C46:C47"/>
    <mergeCell ref="C48:C49"/>
    <mergeCell ref="K42:S42"/>
    <mergeCell ref="K43:S43"/>
    <mergeCell ref="K44:S44"/>
    <mergeCell ref="K45:S45"/>
    <mergeCell ref="K46:S46"/>
    <mergeCell ref="K47:S47"/>
  </mergeCells>
  <pageMargins left="0.16" right="0.16" top="0.74803149606299213" bottom="0.35433070866141736" header="0.31496062992125984" footer="0.31496062992125984"/>
  <pageSetup paperSize="8" scale="52" fitToHeight="0" orientation="landscape" r:id="rId1"/>
  <ignoredErrors>
    <ignoredError sqref="I69:J69 H11 H22:H23 H46:H47 J70 H18:H19 H30:H31 H34:H35 H38:H39 H42:H43 I71:J71 J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Abbaspour , Hedayat</cp:lastModifiedBy>
  <cp:lastPrinted>2016-07-27T05:27:26Z</cp:lastPrinted>
  <dcterms:created xsi:type="dcterms:W3CDTF">2016-04-05T12:48:43Z</dcterms:created>
  <dcterms:modified xsi:type="dcterms:W3CDTF">2016-07-27T05:28:04Z</dcterms:modified>
</cp:coreProperties>
</file>